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8235" activeTab="1"/>
  </bookViews>
  <sheets>
    <sheet name="VGF" sheetId="1" r:id="rId1"/>
    <sheet name="VGD" sheetId="2" r:id="rId2"/>
  </sheets>
  <definedNames>
    <definedName name="_xlnm.Print_Area" localSheetId="0">'VGF'!$A$1:$J$73</definedName>
  </definedNames>
  <calcPr fullCalcOnLoad="1"/>
</workbook>
</file>

<file path=xl/sharedStrings.xml><?xml version="1.0" encoding="utf-8"?>
<sst xmlns="http://schemas.openxmlformats.org/spreadsheetml/2006/main" count="474" uniqueCount="337">
  <si>
    <t>CORPORACIÓN DE ABASTOS DE BOGOTÁ S.A. - CORABASTOS</t>
  </si>
  <si>
    <t>Nit: 860.028.093-7</t>
  </si>
  <si>
    <t>EMPLEADO</t>
  </si>
  <si>
    <t>IDENTIFICACION</t>
  </si>
  <si>
    <t>FECHA INGRESO</t>
  </si>
  <si>
    <t>FECHA NACIMIENTO</t>
  </si>
  <si>
    <t>CARGO</t>
  </si>
  <si>
    <t>ACOSTA BLANCO MARIA  SONIA</t>
  </si>
  <si>
    <t>20904395</t>
  </si>
  <si>
    <t>11/04/1988</t>
  </si>
  <si>
    <t>24/11/1966</t>
  </si>
  <si>
    <t>COORDINADOR III</t>
  </si>
  <si>
    <t>ANZOLA  ARCESIO</t>
  </si>
  <si>
    <t>3254283</t>
  </si>
  <si>
    <t>27/07/1998</t>
  </si>
  <si>
    <t>27/12/1960</t>
  </si>
  <si>
    <t>AREVALO QUIROGA DIEGO  FELIPE</t>
  </si>
  <si>
    <t>1069731128</t>
  </si>
  <si>
    <t>12/07/2017</t>
  </si>
  <si>
    <t>25/01/1990</t>
  </si>
  <si>
    <t>PROFESIONAL EJECUTIVO</t>
  </si>
  <si>
    <t>BAQUERO  GARAY HAROLD MAURICIO</t>
  </si>
  <si>
    <t>80821863</t>
  </si>
  <si>
    <t>07/06/2018</t>
  </si>
  <si>
    <t>25/09/1985</t>
  </si>
  <si>
    <t>JEFE PROPIEDAD RAIZ</t>
  </si>
  <si>
    <t>BAQUERO HERNANDEZ LUZ  STELLA</t>
  </si>
  <si>
    <t>39713703</t>
  </si>
  <si>
    <t>05/05/1988</t>
  </si>
  <si>
    <t>30/07/1964</t>
  </si>
  <si>
    <t>ASISTENTE ADMINISTRATIVO</t>
  </si>
  <si>
    <t>BARRETO GUTIERREZ LUZ  MARINA</t>
  </si>
  <si>
    <t>21013997</t>
  </si>
  <si>
    <t>03/02/1982</t>
  </si>
  <si>
    <t>23/08/1960</t>
  </si>
  <si>
    <t>COORDINADOR IV</t>
  </si>
  <si>
    <t>BAUTISTA RODRIGUEZ CARLOS  MARTIN</t>
  </si>
  <si>
    <t>80265426</t>
  </si>
  <si>
    <t>23/08/1983</t>
  </si>
  <si>
    <t>19/08/1964</t>
  </si>
  <si>
    <t>COORDINADOR I</t>
  </si>
  <si>
    <t>BENITEZ CORTES JORGE  ALBERTO</t>
  </si>
  <si>
    <t>19450618</t>
  </si>
  <si>
    <t>01/02/1985</t>
  </si>
  <si>
    <t>17/11/1960</t>
  </si>
  <si>
    <t>COORDINADOR II</t>
  </si>
  <si>
    <t>CAMPOS  FORERO JUAN ANDRES</t>
  </si>
  <si>
    <t>79790807</t>
  </si>
  <si>
    <t>14/11/2018</t>
  </si>
  <si>
    <t>18/10/1976</t>
  </si>
  <si>
    <t>JEFE FACTURACION</t>
  </si>
  <si>
    <t>1070598798</t>
  </si>
  <si>
    <t>04/06/2019</t>
  </si>
  <si>
    <t>27/11/1989</t>
  </si>
  <si>
    <t>CASTILLO  MONROY JUAN  DE JESUS</t>
  </si>
  <si>
    <t>11378834</t>
  </si>
  <si>
    <t>05/02/1982</t>
  </si>
  <si>
    <t>12/06/1958</t>
  </si>
  <si>
    <t>SUPERVISOR DE CONVIVENCIA</t>
  </si>
  <si>
    <t>CASTILLO CHAPARRO ALEXIS  EDUARDO</t>
  </si>
  <si>
    <t>79320080</t>
  </si>
  <si>
    <t>15/01/1993</t>
  </si>
  <si>
    <t>08/08/1964</t>
  </si>
  <si>
    <t>JEFE DE SECCION</t>
  </si>
  <si>
    <t>CORDOBA RINCON YESID  HUMBERTO</t>
  </si>
  <si>
    <t>19276266</t>
  </si>
  <si>
    <t>16/02/1989</t>
  </si>
  <si>
    <t>22/03/1958</t>
  </si>
  <si>
    <t>CORTES VARGAS ADRIAN</t>
  </si>
  <si>
    <t>79182723</t>
  </si>
  <si>
    <t>30/07/1998</t>
  </si>
  <si>
    <t>05/09/1969</t>
  </si>
  <si>
    <t>DUARTE MENESES VICTOR  MANUEL</t>
  </si>
  <si>
    <t>79061333</t>
  </si>
  <si>
    <t>11/06/1982</t>
  </si>
  <si>
    <t>27/05/1962</t>
  </si>
  <si>
    <t>ESPELETA GUERRERO JOSE ANGEL</t>
  </si>
  <si>
    <t>3081572</t>
  </si>
  <si>
    <t>01/03/2019</t>
  </si>
  <si>
    <t>28/08/1968</t>
  </si>
  <si>
    <t>JEFE TALENTO HUMANO</t>
  </si>
  <si>
    <t>86065345</t>
  </si>
  <si>
    <t>16/05/2019</t>
  </si>
  <si>
    <t>20/05/2019</t>
  </si>
  <si>
    <t>JEFE LOGISTICA E INVENTARIO</t>
  </si>
  <si>
    <t>FLOREZ BAQUERO RAMIRO</t>
  </si>
  <si>
    <t>3219831</t>
  </si>
  <si>
    <t>16/06/1995</t>
  </si>
  <si>
    <t>27/04/1959</t>
  </si>
  <si>
    <t>FORI ZAPE LIBARDO</t>
  </si>
  <si>
    <t>10555112</t>
  </si>
  <si>
    <t>30/03/1998</t>
  </si>
  <si>
    <t>04/07/1960</t>
  </si>
  <si>
    <t>GARCIA BERNAL LUCY  STELLA</t>
  </si>
  <si>
    <t>20357600</t>
  </si>
  <si>
    <t>14/10/1982</t>
  </si>
  <si>
    <t>24/12/1961</t>
  </si>
  <si>
    <t>GARCIA CORDOBA MARTHA  YADIRA</t>
  </si>
  <si>
    <t>52314053</t>
  </si>
  <si>
    <t>17/09/2012</t>
  </si>
  <si>
    <t>16/10/1976</t>
  </si>
  <si>
    <t>JEFE OFICINA CONTROL</t>
  </si>
  <si>
    <t xml:space="preserve">GONZALEZ CARABALLO SANDRA  </t>
  </si>
  <si>
    <t>52465980</t>
  </si>
  <si>
    <t>30/08/2002</t>
  </si>
  <si>
    <t>04/09/1979</t>
  </si>
  <si>
    <t>GUAYAMBUCO SEGURA MATIAS</t>
  </si>
  <si>
    <t>3095882</t>
  </si>
  <si>
    <t>16/10/1980</t>
  </si>
  <si>
    <t>20/09/1957</t>
  </si>
  <si>
    <t>AUXILIAR ADMINISTRATIVO II</t>
  </si>
  <si>
    <t>GUERRA ESCANDON JOSE  ARTURO</t>
  </si>
  <si>
    <t>19428472</t>
  </si>
  <si>
    <t>28/01/1993</t>
  </si>
  <si>
    <t>03/10/2016</t>
  </si>
  <si>
    <t>HECTOR ENRIQUE LEON OSPINA</t>
  </si>
  <si>
    <t>79945938</t>
  </si>
  <si>
    <t>22/09/1977</t>
  </si>
  <si>
    <t>JEFE OFICINA DE PLANEACION</t>
  </si>
  <si>
    <t>HERRERA CORREAL JESUS  ANTONIO</t>
  </si>
  <si>
    <t>79060602</t>
  </si>
  <si>
    <t>27/04/1981</t>
  </si>
  <si>
    <t>23/12/1958</t>
  </si>
  <si>
    <t>JAMAICA TORRES ALVARO</t>
  </si>
  <si>
    <t>79061444</t>
  </si>
  <si>
    <t>18/01/1982</t>
  </si>
  <si>
    <t>19/10/1959</t>
  </si>
  <si>
    <t>JIMENEZ PIRACOCA JORGE  ENRIQUE</t>
  </si>
  <si>
    <t>19405288</t>
  </si>
  <si>
    <t>21/09/2000</t>
  </si>
  <si>
    <t>18/11/1959</t>
  </si>
  <si>
    <t>LOMBO GUTIERREZ CARMENZA</t>
  </si>
  <si>
    <t>51733553</t>
  </si>
  <si>
    <t>09/04/1981</t>
  </si>
  <si>
    <t>05/07/1962</t>
  </si>
  <si>
    <t>LOPEZ SALINAS BENJAMIN</t>
  </si>
  <si>
    <t>178716</t>
  </si>
  <si>
    <t>02/03/1989</t>
  </si>
  <si>
    <t>31/03/1957</t>
  </si>
  <si>
    <t>MARTINEZ ARDILA ALCY FERNANDO</t>
  </si>
  <si>
    <t>79803201</t>
  </si>
  <si>
    <t>18/04/2018</t>
  </si>
  <si>
    <t>26/08/1976</t>
  </si>
  <si>
    <t>JEFE DE FINANZAS</t>
  </si>
  <si>
    <t>MARTINEZ CARDENAS ERIKA</t>
  </si>
  <si>
    <t>35377718</t>
  </si>
  <si>
    <t>08/03/1999</t>
  </si>
  <si>
    <t>22/06/1976</t>
  </si>
  <si>
    <t>MARTINEZ VELASCO ERVIN XAVIER</t>
  </si>
  <si>
    <t>80657556</t>
  </si>
  <si>
    <t>05/04/1984</t>
  </si>
  <si>
    <t>JEFE INFRAESTRUCTURA Y MEDIO AMBIENTE</t>
  </si>
  <si>
    <t>MEJIA GONZALEZ MARIA  JACQUELINE</t>
  </si>
  <si>
    <t>51713353</t>
  </si>
  <si>
    <t>06/04/1998</t>
  </si>
  <si>
    <t>04/01/1964</t>
  </si>
  <si>
    <t>MELENDEZ MORA CARLOS  HERNAN</t>
  </si>
  <si>
    <t>3142892</t>
  </si>
  <si>
    <t>21/07/1998</t>
  </si>
  <si>
    <t>22/05/1962</t>
  </si>
  <si>
    <t>MORALES GUEVARA GUILLERMO</t>
  </si>
  <si>
    <t>385976</t>
  </si>
  <si>
    <t>24/05/1982</t>
  </si>
  <si>
    <t>07/01/1961</t>
  </si>
  <si>
    <t>MORENO PEREZ LUIS  EDUARDO</t>
  </si>
  <si>
    <t>19316601</t>
  </si>
  <si>
    <t>09/06/1981</t>
  </si>
  <si>
    <t>31/05/1957</t>
  </si>
  <si>
    <t>MORENO RODRIGUEZ PAOLA  MARCELA</t>
  </si>
  <si>
    <t>52452927</t>
  </si>
  <si>
    <t>01/08/2013</t>
  </si>
  <si>
    <t>29/07/1978</t>
  </si>
  <si>
    <t>NAVARRO BECERRA ARNOL</t>
  </si>
  <si>
    <t>19398188</t>
  </si>
  <si>
    <t>10/07/1960</t>
  </si>
  <si>
    <t>PACHON CAMPOS JUAN  DAVID</t>
  </si>
  <si>
    <t>80816985</t>
  </si>
  <si>
    <t>27/12/2002</t>
  </si>
  <si>
    <t>27/08/1984</t>
  </si>
  <si>
    <t>PARRA PARRA MAURICIO  ARTURO</t>
  </si>
  <si>
    <t>19498179</t>
  </si>
  <si>
    <t>23/03/2012</t>
  </si>
  <si>
    <t>27/10/1962</t>
  </si>
  <si>
    <t>GERENTE GENERAL</t>
  </si>
  <si>
    <t>PASCUAS VILLANUEVA MARIA  EDDY</t>
  </si>
  <si>
    <t>51604860</t>
  </si>
  <si>
    <t>16/05/1995</t>
  </si>
  <si>
    <t>04/07/1961</t>
  </si>
  <si>
    <t>AUXILIAR ADMINISTRATIVO I</t>
  </si>
  <si>
    <t>PEDRAZA CASAS GUSTAVO</t>
  </si>
  <si>
    <t>79061596</t>
  </si>
  <si>
    <t>01/09/1982</t>
  </si>
  <si>
    <t>08/04/1963</t>
  </si>
  <si>
    <t>PERDOMO OLIVEROS NANCY</t>
  </si>
  <si>
    <t>55172009</t>
  </si>
  <si>
    <t>16/01/2002</t>
  </si>
  <si>
    <t>12/04/1970</t>
  </si>
  <si>
    <t>PINZON CORSO MARIA  TERESA</t>
  </si>
  <si>
    <t>23351210</t>
  </si>
  <si>
    <t>06/07/2015</t>
  </si>
  <si>
    <t>22/04/1975</t>
  </si>
  <si>
    <t>JEFE TESORERIA</t>
  </si>
  <si>
    <t>PRIETO BELTRAN ANDRES  RICARDO</t>
  </si>
  <si>
    <t>80189988</t>
  </si>
  <si>
    <t>21/03/1984</t>
  </si>
  <si>
    <t>SUBGERENTE GESTION</t>
  </si>
  <si>
    <t>RAMIREZ CUENCA GABRIEL  YOVANI</t>
  </si>
  <si>
    <t>79340477</t>
  </si>
  <si>
    <t>20/02/1989</t>
  </si>
  <si>
    <t>24/02/1965</t>
  </si>
  <si>
    <t>RAMIREZ ROJAS NELSON  DARIO</t>
  </si>
  <si>
    <t>79389457</t>
  </si>
  <si>
    <t>08/06/2016</t>
  </si>
  <si>
    <t>07/06/1966</t>
  </si>
  <si>
    <t>JEFE OFICINA JURIDICA</t>
  </si>
  <si>
    <t>RIOS FAURA LUIS  HERNANDO</t>
  </si>
  <si>
    <t>19374959</t>
  </si>
  <si>
    <t>01/01/1995</t>
  </si>
  <si>
    <t>21/11/1958</t>
  </si>
  <si>
    <t>ADMINISTRADOR ASISTENCIAL</t>
  </si>
  <si>
    <t>ROJAS MONTENEGRO LUZ  MARINA</t>
  </si>
  <si>
    <t>51667949</t>
  </si>
  <si>
    <t>21/04/1962</t>
  </si>
  <si>
    <t>ROMERO TORRES MANUEL</t>
  </si>
  <si>
    <t>3162936</t>
  </si>
  <si>
    <t>01/07/1987</t>
  </si>
  <si>
    <t>17/03/1959</t>
  </si>
  <si>
    <t>80124287</t>
  </si>
  <si>
    <t>15/03/2019</t>
  </si>
  <si>
    <t>01/11/1981</t>
  </si>
  <si>
    <t>SANCHEZ GONZALEZ VICTOR  LENIN</t>
  </si>
  <si>
    <t>385758</t>
  </si>
  <si>
    <t>01/11/1980</t>
  </si>
  <si>
    <t>03/10/1959</t>
  </si>
  <si>
    <t>TRIANA LEON VICTOR  HUGO</t>
  </si>
  <si>
    <t>357724</t>
  </si>
  <si>
    <t>03/05/1995</t>
  </si>
  <si>
    <t>03/12/1961</t>
  </si>
  <si>
    <t>TRIVIÑO OROZCO PEDRO  PABLO</t>
  </si>
  <si>
    <t>2988037</t>
  </si>
  <si>
    <t>09/11/1998</t>
  </si>
  <si>
    <t>16/07/1962</t>
  </si>
  <si>
    <t>VIZCAYA CASTILLA FREDY  RICARDO</t>
  </si>
  <si>
    <t>79452573</t>
  </si>
  <si>
    <t>05/01/2001</t>
  </si>
  <si>
    <t>04/09/1967</t>
  </si>
  <si>
    <t>ANALISTA</t>
  </si>
  <si>
    <t>ZAMBRANO JIMENEZ JOSE  BERNARDO</t>
  </si>
  <si>
    <t>14236490</t>
  </si>
  <si>
    <t>02/06/1987</t>
  </si>
  <si>
    <t>05/05/1961</t>
  </si>
  <si>
    <t>NUM</t>
  </si>
  <si>
    <t xml:space="preserve">AGUILAR GOMEZ RONALD </t>
  </si>
  <si>
    <t xml:space="preserve">ROJAS RIVERA CARLOS ANDRES </t>
  </si>
  <si>
    <t xml:space="preserve">GARCIA SANCHEZ FELIPE ANDRES </t>
  </si>
  <si>
    <t>MENDEZ CASTRO RAFAEL ALBERTO</t>
  </si>
  <si>
    <t>17/06/2019</t>
  </si>
  <si>
    <t>08/10/1972</t>
  </si>
  <si>
    <t>JEFE CONTROL Y CONVIVENCIA</t>
  </si>
  <si>
    <t>Junta Directiva - Presidente Asamblea</t>
  </si>
  <si>
    <t>Junta Directiva - Delegado Ministerio de Agricultura</t>
  </si>
  <si>
    <t>79.593.078</t>
  </si>
  <si>
    <t>FRANCISCO JAVIER SALCEDO CAYCEDO</t>
  </si>
  <si>
    <t>Junta Directiva Delegado Gobernacion de Cundinamarca </t>
  </si>
  <si>
    <t>Junta Directiva Delegada Alcaldia Mayor de Bogota</t>
  </si>
  <si>
    <t>Junta Directiva Miembro Principal</t>
  </si>
  <si>
    <t>19.305.920</t>
  </si>
  <si>
    <t>JOSE RAMIRO CARVAJAL ORTIZ</t>
  </si>
  <si>
    <t>80.135.984</t>
  </si>
  <si>
    <t>LUCAS ESCOBAR BARRAGAN</t>
  </si>
  <si>
    <t>Junta Directiva Miembro Suplente </t>
  </si>
  <si>
    <t>11.384.544</t>
  </si>
  <si>
    <t>HONORIO CAMELO SUAREZ</t>
  </si>
  <si>
    <t>19.428.787</t>
  </si>
  <si>
    <t>ELISEO MILLAN TALERO</t>
  </si>
  <si>
    <t>VALOR ASEGURADO</t>
  </si>
  <si>
    <t>TOTAL VALOR ASEGURADO</t>
  </si>
  <si>
    <t>FELIPE MARQUEZ CALLE</t>
  </si>
  <si>
    <t>LUIS HUMBERTO GUZMAN VERGARA</t>
  </si>
  <si>
    <t>HUGO AMBROSIO ROJAS FIGUEROA</t>
  </si>
  <si>
    <t>HECTOR FRANCO LOPEZ</t>
  </si>
  <si>
    <t>ELMER CAGUEÑAS VIGOYA</t>
  </si>
  <si>
    <t>SALARIO PROYECTADO 2020</t>
  </si>
  <si>
    <t>PRIMA PROYECTADA 2020</t>
  </si>
  <si>
    <t>SALARIO 2019</t>
  </si>
  <si>
    <t>CORPORACIÓN DE ABASTOS DE BOGOTÁ S.A. CORABASTOS</t>
  </si>
  <si>
    <t>SALDO A 31 DE OCTUBRE 2018</t>
  </si>
  <si>
    <t>POLIZA DE VIDA GRUPO DEUDORES</t>
  </si>
  <si>
    <t>No.</t>
  </si>
  <si>
    <t>CEDULA</t>
  </si>
  <si>
    <t>NOMBRE</t>
  </si>
  <si>
    <t>FCHA DE NACIMIENTO</t>
  </si>
  <si>
    <t>TIPO DE CREDITO</t>
  </si>
  <si>
    <t>SALDO</t>
  </si>
  <si>
    <t>CREDITO NUEVO</t>
  </si>
  <si>
    <t>INTERESES</t>
  </si>
  <si>
    <t>ABONO</t>
  </si>
  <si>
    <t>NUEVO SALDO</t>
  </si>
  <si>
    <t>BAQUERO HERNANDEZ LUZ STELLA</t>
  </si>
  <si>
    <t>CALAMIDAD</t>
  </si>
  <si>
    <t>CORDOBA RINCON YESID HUMBERTO</t>
  </si>
  <si>
    <t>GONZALEZ GONZALEZ LUZ ANGELICA</t>
  </si>
  <si>
    <t xml:space="preserve">JIMENEZ PIRACOCA JORGE ENRIQUE </t>
  </si>
  <si>
    <t>MEJIA GONZALEZ MARIA JACQUELINE</t>
  </si>
  <si>
    <t>NAVARRO BECERRA ARNOLD</t>
  </si>
  <si>
    <t>ROJAS MONTENEGRO LUZ MARINA</t>
  </si>
  <si>
    <t>TRIVIÑO OROZCO PEDRO PABLO</t>
  </si>
  <si>
    <t>Total Crédito Calamidad</t>
  </si>
  <si>
    <t>EDUCACION</t>
  </si>
  <si>
    <t>GONZALEZ CARABALLO SANDRA MARLENY</t>
  </si>
  <si>
    <t>GUERRA ESCANDON ARTURO</t>
  </si>
  <si>
    <t>JIMENEZ PIRACOCA JORGE ENRIQUE</t>
  </si>
  <si>
    <t>PACHON CAMPOS JUAN DAVID</t>
  </si>
  <si>
    <t>PASCUAS VILLANUEVA MARIA EDDY</t>
  </si>
  <si>
    <t>RAMIREZ CUENCA GABRIEL YOVANI</t>
  </si>
  <si>
    <t>VIZCAYA CASTILLA FREDY RICARDO</t>
  </si>
  <si>
    <t>Total Crédito Educativo</t>
  </si>
  <si>
    <t>ACOSTA BLANCO MARIA SONIA</t>
  </si>
  <si>
    <t>VIVIENDA</t>
  </si>
  <si>
    <t>BAUTISTA RODRIGUEZ CARLOS MARTIN</t>
  </si>
  <si>
    <t>BAZURTO PULIDO JOSE TIBERIO</t>
  </si>
  <si>
    <t>BENITEZ CORTES JORGE ALBERTO</t>
  </si>
  <si>
    <t>BENITEZ RAMOS MYRIAM CECILIA</t>
  </si>
  <si>
    <t>CASTILLO MONROY JUAN DE JESUS</t>
  </si>
  <si>
    <t>DUARTE MENESES VICTOR MANUEL</t>
  </si>
  <si>
    <t>GARCIA BERNAL LUCY STELLA</t>
  </si>
  <si>
    <t>GUERRA ESCANDON JOSE ARTURO</t>
  </si>
  <si>
    <t>MARTINEZ GUTIERREZ SERAFIN</t>
  </si>
  <si>
    <t>MELENDEZ MORA CARLOS HERNAN</t>
  </si>
  <si>
    <t>MORENO PEREZ LUIS EDUARDO</t>
  </si>
  <si>
    <t>SEOANES PINEDA CARLOS ANTONIO</t>
  </si>
  <si>
    <t>TRIANA LEON VICTOR HUGO</t>
  </si>
  <si>
    <t>ZAMBRANO JIMENEZ JOSE BERNARDO</t>
  </si>
  <si>
    <t>Total Crédito de Vivienda</t>
  </si>
  <si>
    <t>TOTALES</t>
  </si>
  <si>
    <t>(*)</t>
  </si>
  <si>
    <t xml:space="preserve"> Verificar los saldo de Cartera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</si>
</sst>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[$-240A]dddd\,\ dd&quot; de &quot;mmmm&quot; de &quot;yyyy"/>
    <numFmt numFmtId="187" formatCode="&quot;$&quot;#,##0"/>
    <numFmt numFmtId="188" formatCode="_-&quot;$&quot;* #,##0.00_-;\-&quot;$&quot;* #,##0.00_-;_-&quot;$&quot;* &quot;-&quot;??_-;_-@_-"/>
    <numFmt numFmtId="189" formatCode="_-&quot;$&quot;* #,##0_-;\-&quot;$&quot;* #,##0_-;_-&quot;$&quot;* &quot;-&quot;??_-;_-@_-"/>
  </numFmts>
  <fonts count="4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3" fontId="2" fillId="0" borderId="11" xfId="0" applyNumberFormat="1" applyFont="1" applyBorder="1" applyAlignment="1" applyProtection="1">
      <alignment horizontal="right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center" vertical="top" wrapText="1"/>
      <protection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0" xfId="0" applyFont="1" applyBorder="1" applyAlignment="1" applyProtection="1">
      <alignment horizontal="center" vertical="top" wrapText="1"/>
      <protection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 applyProtection="1">
      <alignment horizontal="left" vertical="center" wrapText="1"/>
      <protection/>
    </xf>
    <xf numFmtId="0" fontId="4" fillId="0" borderId="11" xfId="49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 applyProtection="1">
      <alignment horizontal="right" vertical="top" wrapText="1"/>
      <protection/>
    </xf>
    <xf numFmtId="0" fontId="0" fillId="0" borderId="12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1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top" wrapText="1"/>
      <protection/>
    </xf>
    <xf numFmtId="0" fontId="0" fillId="0" borderId="16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 vertical="center" wrapText="1"/>
      <protection/>
    </xf>
    <xf numFmtId="0" fontId="4" fillId="0" borderId="16" xfId="49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 applyProtection="1">
      <alignment horizontal="right" vertical="top" wrapText="1"/>
      <protection/>
    </xf>
    <xf numFmtId="3" fontId="2" fillId="0" borderId="18" xfId="0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Fill="1" applyBorder="1" applyAlignment="1">
      <alignment horizontal="center" vertical="justify" wrapText="1"/>
    </xf>
    <xf numFmtId="3" fontId="6" fillId="0" borderId="19" xfId="0" applyNumberFormat="1" applyFont="1" applyFill="1" applyBorder="1" applyAlignment="1">
      <alignment horizontal="center" vertical="justify" wrapText="1"/>
    </xf>
    <xf numFmtId="0" fontId="6" fillId="0" borderId="19" xfId="0" applyFont="1" applyFill="1" applyBorder="1" applyAlignment="1">
      <alignment horizontal="center" vertical="justify" wrapText="1"/>
    </xf>
    <xf numFmtId="187" fontId="6" fillId="0" borderId="19" xfId="0" applyNumberFormat="1" applyFont="1" applyFill="1" applyBorder="1" applyAlignment="1">
      <alignment horizontal="center" vertical="justify" wrapText="1"/>
    </xf>
    <xf numFmtId="187" fontId="6" fillId="0" borderId="19" xfId="0" applyNumberFormat="1" applyFont="1" applyFill="1" applyBorder="1" applyAlignment="1">
      <alignment horizontal="center" vertical="justify"/>
    </xf>
    <xf numFmtId="183" fontId="6" fillId="0" borderId="19" xfId="51" applyFont="1" applyFill="1" applyBorder="1" applyAlignment="1">
      <alignment horizontal="center" vertical="justify"/>
    </xf>
    <xf numFmtId="1" fontId="0" fillId="0" borderId="20" xfId="0" applyNumberFormat="1" applyFont="1" applyFill="1" applyBorder="1" applyAlignment="1">
      <alignment horizontal="center" vertical="justify" wrapText="1"/>
    </xf>
    <xf numFmtId="3" fontId="0" fillId="0" borderId="21" xfId="0" applyNumberFormat="1" applyFont="1" applyFill="1" applyBorder="1" applyAlignment="1">
      <alignment horizontal="center" vertical="justify" wrapText="1"/>
    </xf>
    <xf numFmtId="0" fontId="0" fillId="0" borderId="21" xfId="0" applyFont="1" applyFill="1" applyBorder="1" applyAlignment="1">
      <alignment horizontal="left" vertical="justify" wrapText="1"/>
    </xf>
    <xf numFmtId="14" fontId="2" fillId="0" borderId="21" xfId="0" applyNumberFormat="1" applyFont="1" applyFill="1" applyBorder="1" applyAlignment="1">
      <alignment horizontal="center"/>
    </xf>
    <xf numFmtId="189" fontId="45" fillId="0" borderId="21" xfId="51" applyNumberFormat="1" applyFont="1" applyBorder="1" applyAlignment="1">
      <alignment/>
    </xf>
    <xf numFmtId="189" fontId="0" fillId="0" borderId="21" xfId="0" applyNumberFormat="1" applyFont="1" applyFill="1" applyBorder="1" applyAlignment="1">
      <alignment horizontal="center" vertical="justify"/>
    </xf>
    <xf numFmtId="183" fontId="45" fillId="0" borderId="21" xfId="51" applyFont="1" applyBorder="1" applyAlignment="1">
      <alignment/>
    </xf>
    <xf numFmtId="189" fontId="0" fillId="0" borderId="21" xfId="51" applyNumberFormat="1" applyFont="1" applyFill="1" applyBorder="1" applyAlignment="1">
      <alignment horizontal="center" vertical="justify"/>
    </xf>
    <xf numFmtId="189" fontId="0" fillId="0" borderId="22" xfId="51" applyNumberFormat="1" applyFont="1" applyFill="1" applyBorder="1" applyAlignment="1">
      <alignment horizontal="left" vertical="justify"/>
    </xf>
    <xf numFmtId="1" fontId="0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left"/>
    </xf>
    <xf numFmtId="14" fontId="2" fillId="0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vertical="justify" wrapText="1"/>
    </xf>
    <xf numFmtId="189" fontId="45" fillId="0" borderId="24" xfId="51" applyNumberFormat="1" applyFont="1" applyBorder="1" applyAlignment="1">
      <alignment/>
    </xf>
    <xf numFmtId="189" fontId="0" fillId="0" borderId="24" xfId="51" applyNumberFormat="1" applyFont="1" applyFill="1" applyBorder="1" applyAlignment="1">
      <alignment horizontal="right"/>
    </xf>
    <xf numFmtId="183" fontId="45" fillId="0" borderId="24" xfId="51" applyFont="1" applyBorder="1" applyAlignment="1">
      <alignment/>
    </xf>
    <xf numFmtId="189" fontId="0" fillId="0" borderId="11" xfId="51" applyNumberFormat="1" applyFont="1" applyFill="1" applyBorder="1" applyAlignment="1">
      <alignment horizontal="left" vertical="justify"/>
    </xf>
    <xf numFmtId="3" fontId="45" fillId="0" borderId="24" xfId="0" applyNumberFormat="1" applyFont="1" applyBorder="1" applyAlignment="1">
      <alignment horizontal="center"/>
    </xf>
    <xf numFmtId="189" fontId="45" fillId="0" borderId="11" xfId="51" applyNumberFormat="1" applyFont="1" applyBorder="1" applyAlignment="1">
      <alignment/>
    </xf>
    <xf numFmtId="1" fontId="0" fillId="0" borderId="25" xfId="0" applyNumberFormat="1" applyFont="1" applyFill="1" applyBorder="1" applyAlignment="1">
      <alignment horizontal="center"/>
    </xf>
    <xf numFmtId="3" fontId="45" fillId="0" borderId="26" xfId="0" applyNumberFormat="1" applyFont="1" applyBorder="1" applyAlignment="1">
      <alignment horizontal="center"/>
    </xf>
    <xf numFmtId="1" fontId="0" fillId="0" borderId="26" xfId="0" applyNumberFormat="1" applyFont="1" applyFill="1" applyBorder="1" applyAlignment="1">
      <alignment horizontal="left"/>
    </xf>
    <xf numFmtId="14" fontId="2" fillId="0" borderId="26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left" vertical="justify" wrapText="1"/>
    </xf>
    <xf numFmtId="189" fontId="45" fillId="0" borderId="26" xfId="51" applyNumberFormat="1" applyFont="1" applyBorder="1" applyAlignment="1">
      <alignment/>
    </xf>
    <xf numFmtId="183" fontId="45" fillId="0" borderId="26" xfId="51" applyFont="1" applyBorder="1" applyAlignment="1">
      <alignment/>
    </xf>
    <xf numFmtId="189" fontId="45" fillId="0" borderId="17" xfId="51" applyNumberFormat="1" applyFont="1" applyBorder="1" applyAlignment="1">
      <alignment/>
    </xf>
    <xf numFmtId="1" fontId="3" fillId="0" borderId="13" xfId="0" applyNumberFormat="1" applyFont="1" applyFill="1" applyBorder="1" applyAlignment="1">
      <alignment horizontal="center" vertical="justify" wrapText="1"/>
    </xf>
    <xf numFmtId="3" fontId="3" fillId="0" borderId="27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left"/>
    </xf>
    <xf numFmtId="1" fontId="0" fillId="0" borderId="27" xfId="0" applyNumberFormat="1" applyFont="1" applyFill="1" applyBorder="1" applyAlignment="1">
      <alignment horizontal="center"/>
    </xf>
    <xf numFmtId="189" fontId="46" fillId="0" borderId="27" xfId="51" applyNumberFormat="1" applyFont="1" applyBorder="1" applyAlignment="1">
      <alignment/>
    </xf>
    <xf numFmtId="189" fontId="46" fillId="0" borderId="28" xfId="51" applyNumberFormat="1" applyFont="1" applyBorder="1" applyAlignment="1">
      <alignment/>
    </xf>
    <xf numFmtId="189" fontId="46" fillId="0" borderId="19" xfId="51" applyNumberFormat="1" applyFont="1" applyBorder="1" applyAlignment="1">
      <alignment/>
    </xf>
    <xf numFmtId="1" fontId="0" fillId="0" borderId="29" xfId="0" applyNumberFormat="1" applyFont="1" applyFill="1" applyBorder="1" applyAlignment="1">
      <alignment horizontal="center" vertical="justify" wrapText="1"/>
    </xf>
    <xf numFmtId="3" fontId="0" fillId="0" borderId="30" xfId="0" applyNumberFormat="1" applyFont="1" applyFill="1" applyBorder="1" applyAlignment="1">
      <alignment horizontal="center" vertical="justify" wrapText="1"/>
    </xf>
    <xf numFmtId="0" fontId="0" fillId="0" borderId="30" xfId="0" applyFont="1" applyFill="1" applyBorder="1" applyAlignment="1">
      <alignment horizontal="left" vertical="justify" wrapText="1"/>
    </xf>
    <xf numFmtId="14" fontId="2" fillId="0" borderId="30" xfId="0" applyNumberFormat="1" applyFont="1" applyFill="1" applyBorder="1" applyAlignment="1">
      <alignment horizontal="center"/>
    </xf>
    <xf numFmtId="189" fontId="45" fillId="0" borderId="30" xfId="51" applyNumberFormat="1" applyFont="1" applyBorder="1" applyAlignment="1">
      <alignment/>
    </xf>
    <xf numFmtId="187" fontId="0" fillId="0" borderId="30" xfId="0" applyNumberFormat="1" applyFont="1" applyFill="1" applyBorder="1" applyAlignment="1">
      <alignment horizontal="right" vertical="justify"/>
    </xf>
    <xf numFmtId="189" fontId="0" fillId="33" borderId="30" xfId="51" applyNumberFormat="1" applyFont="1" applyFill="1" applyBorder="1" applyAlignment="1">
      <alignment horizontal="center" vertical="justify"/>
    </xf>
    <xf numFmtId="189" fontId="0" fillId="0" borderId="30" xfId="51" applyNumberFormat="1" applyFont="1" applyFill="1" applyBorder="1" applyAlignment="1">
      <alignment horizontal="center" vertical="justify"/>
    </xf>
    <xf numFmtId="187" fontId="0" fillId="0" borderId="22" xfId="0" applyNumberFormat="1" applyFont="1" applyFill="1" applyBorder="1" applyAlignment="1">
      <alignment horizontal="right"/>
    </xf>
    <xf numFmtId="1" fontId="0" fillId="0" borderId="23" xfId="0" applyNumberFormat="1" applyFont="1" applyFill="1" applyBorder="1" applyAlignment="1">
      <alignment horizontal="center" vertical="justify" wrapText="1"/>
    </xf>
    <xf numFmtId="3" fontId="0" fillId="0" borderId="24" xfId="0" applyNumberFormat="1" applyFont="1" applyFill="1" applyBorder="1" applyAlignment="1">
      <alignment horizontal="center" vertical="justify" wrapText="1"/>
    </xf>
    <xf numFmtId="187" fontId="0" fillId="0" borderId="24" xfId="0" applyNumberFormat="1" applyFont="1" applyFill="1" applyBorder="1" applyAlignment="1">
      <alignment horizontal="right" vertical="justify"/>
    </xf>
    <xf numFmtId="189" fontId="0" fillId="33" borderId="24" xfId="51" applyNumberFormat="1" applyFont="1" applyFill="1" applyBorder="1" applyAlignment="1">
      <alignment horizontal="center" vertical="justify"/>
    </xf>
    <xf numFmtId="189" fontId="0" fillId="0" borderId="24" xfId="51" applyNumberFormat="1" applyFont="1" applyFill="1" applyBorder="1" applyAlignment="1">
      <alignment horizontal="center" vertical="justify"/>
    </xf>
    <xf numFmtId="187" fontId="0" fillId="0" borderId="11" xfId="0" applyNumberFormat="1" applyFont="1" applyFill="1" applyBorder="1" applyAlignment="1">
      <alignment horizontal="right"/>
    </xf>
    <xf numFmtId="3" fontId="0" fillId="0" borderId="24" xfId="49" applyNumberFormat="1" applyFont="1" applyFill="1" applyBorder="1" applyAlignment="1">
      <alignment horizontal="left"/>
    </xf>
    <xf numFmtId="187" fontId="0" fillId="0" borderId="24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left"/>
    </xf>
    <xf numFmtId="1" fontId="0" fillId="33" borderId="24" xfId="0" applyNumberFormat="1" applyFont="1" applyFill="1" applyBorder="1" applyAlignment="1">
      <alignment horizontal="left"/>
    </xf>
    <xf numFmtId="187" fontId="0" fillId="0" borderId="24" xfId="0" applyNumberFormat="1" applyFont="1" applyBorder="1" applyAlignment="1">
      <alignment horizontal="right"/>
    </xf>
    <xf numFmtId="0" fontId="0" fillId="0" borderId="24" xfId="0" applyFont="1" applyFill="1" applyBorder="1" applyAlignment="1">
      <alignment horizontal="left"/>
    </xf>
    <xf numFmtId="187" fontId="45" fillId="0" borderId="24" xfId="0" applyNumberFormat="1" applyFont="1" applyBorder="1" applyAlignment="1">
      <alignment/>
    </xf>
    <xf numFmtId="3" fontId="45" fillId="0" borderId="11" xfId="0" applyNumberFormat="1" applyFont="1" applyBorder="1" applyAlignment="1">
      <alignment/>
    </xf>
    <xf numFmtId="187" fontId="0" fillId="0" borderId="17" xfId="0" applyNumberFormat="1" applyFont="1" applyFill="1" applyBorder="1" applyAlignment="1">
      <alignment horizontal="right"/>
    </xf>
    <xf numFmtId="189" fontId="0" fillId="0" borderId="22" xfId="51" applyNumberFormat="1" applyFont="1" applyFill="1" applyBorder="1" applyAlignment="1">
      <alignment horizontal="right"/>
    </xf>
    <xf numFmtId="189" fontId="0" fillId="0" borderId="11" xfId="51" applyNumberFormat="1" applyFont="1" applyFill="1" applyBorder="1" applyAlignment="1">
      <alignment horizontal="right"/>
    </xf>
    <xf numFmtId="189" fontId="45" fillId="0" borderId="24" xfId="0" applyNumberFormat="1" applyFont="1" applyBorder="1" applyAlignment="1">
      <alignment/>
    </xf>
    <xf numFmtId="189" fontId="45" fillId="0" borderId="24" xfId="0" applyNumberFormat="1" applyFont="1" applyBorder="1" applyAlignment="1">
      <alignment horizontal="right"/>
    </xf>
    <xf numFmtId="189" fontId="45" fillId="0" borderId="24" xfId="0" applyNumberFormat="1" applyFont="1" applyFill="1" applyBorder="1" applyAlignment="1">
      <alignment horizontal="right"/>
    </xf>
    <xf numFmtId="189" fontId="45" fillId="0" borderId="24" xfId="0" applyNumberFormat="1" applyFont="1" applyFill="1" applyBorder="1" applyAlignment="1">
      <alignment/>
    </xf>
    <xf numFmtId="187" fontId="45" fillId="0" borderId="24" xfId="0" applyNumberFormat="1" applyFont="1" applyFill="1" applyBorder="1" applyAlignment="1">
      <alignment horizontal="right"/>
    </xf>
    <xf numFmtId="187" fontId="45" fillId="0" borderId="24" xfId="0" applyNumberFormat="1" applyFont="1" applyBorder="1" applyAlignment="1">
      <alignment horizontal="right"/>
    </xf>
    <xf numFmtId="189" fontId="45" fillId="33" borderId="24" xfId="0" applyNumberFormat="1" applyFont="1" applyFill="1" applyBorder="1" applyAlignment="1">
      <alignment/>
    </xf>
    <xf numFmtId="189" fontId="0" fillId="33" borderId="24" xfId="51" applyNumberFormat="1" applyFont="1" applyFill="1" applyBorder="1" applyAlignment="1">
      <alignment horizontal="right"/>
    </xf>
    <xf numFmtId="189" fontId="0" fillId="0" borderId="17" xfId="51" applyNumberFormat="1" applyFont="1" applyFill="1" applyBorder="1" applyAlignment="1">
      <alignment horizontal="right"/>
    </xf>
    <xf numFmtId="1" fontId="3" fillId="0" borderId="31" xfId="0" applyNumberFormat="1" applyFont="1" applyFill="1" applyBorder="1" applyAlignment="1">
      <alignment horizontal="center"/>
    </xf>
    <xf numFmtId="189" fontId="46" fillId="0" borderId="31" xfId="0" applyNumberFormat="1" applyFont="1" applyBorder="1" applyAlignment="1">
      <alignment/>
    </xf>
    <xf numFmtId="189" fontId="46" fillId="34" borderId="32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187" fontId="0" fillId="0" borderId="0" xfId="0" applyNumberFormat="1" applyAlignment="1">
      <alignment horizontal="right"/>
    </xf>
    <xf numFmtId="183" fontId="0" fillId="0" borderId="0" xfId="51" applyFont="1" applyAlignment="1">
      <alignment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3" fillId="0" borderId="38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view="pageBreakPreview" zoomScaleSheetLayoutView="100" workbookViewId="0" topLeftCell="A1">
      <selection activeCell="D21" sqref="D21"/>
    </sheetView>
  </sheetViews>
  <sheetFormatPr defaultColWidth="9.140625" defaultRowHeight="12.75"/>
  <cols>
    <col min="1" max="1" width="5.140625" style="1" bestFit="1" customWidth="1"/>
    <col min="2" max="2" width="38.57421875" style="0" bestFit="1" customWidth="1"/>
    <col min="3" max="3" width="15.8515625" style="0" bestFit="1" customWidth="1"/>
    <col min="4" max="4" width="16.28125" style="0" bestFit="1" customWidth="1"/>
    <col min="5" max="5" width="17.57421875" style="0" bestFit="1" customWidth="1"/>
    <col min="6" max="6" width="13.8515625" style="0" hidden="1" customWidth="1"/>
    <col min="7" max="7" width="14.421875" style="0" customWidth="1"/>
    <col min="8" max="8" width="14.8515625" style="0" bestFit="1" customWidth="1"/>
    <col min="9" max="9" width="14.8515625" style="0" customWidth="1"/>
    <col min="10" max="10" width="48.8515625" style="0" bestFit="1" customWidth="1"/>
  </cols>
  <sheetData>
    <row r="1" spans="1:10" ht="1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" customHeight="1" thickBo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30" customHeight="1">
      <c r="A3" s="107" t="s">
        <v>251</v>
      </c>
      <c r="B3" s="111" t="s">
        <v>2</v>
      </c>
      <c r="C3" s="111" t="s">
        <v>3</v>
      </c>
      <c r="D3" s="111" t="s">
        <v>4</v>
      </c>
      <c r="E3" s="111" t="s">
        <v>5</v>
      </c>
      <c r="F3" s="111" t="s">
        <v>284</v>
      </c>
      <c r="G3" s="111" t="s">
        <v>282</v>
      </c>
      <c r="H3" s="111" t="s">
        <v>275</v>
      </c>
      <c r="I3" s="111" t="s">
        <v>283</v>
      </c>
      <c r="J3" s="114" t="s">
        <v>6</v>
      </c>
    </row>
    <row r="4" spans="1:10" ht="12.75">
      <c r="A4" s="108"/>
      <c r="B4" s="112"/>
      <c r="C4" s="112"/>
      <c r="D4" s="112"/>
      <c r="E4" s="112"/>
      <c r="F4" s="112"/>
      <c r="G4" s="112"/>
      <c r="H4" s="112"/>
      <c r="I4" s="112"/>
      <c r="J4" s="115"/>
    </row>
    <row r="5" spans="1:10" ht="18" customHeight="1">
      <c r="A5" s="2">
        <v>1</v>
      </c>
      <c r="B5" s="3" t="s">
        <v>7</v>
      </c>
      <c r="C5" s="3" t="s">
        <v>8</v>
      </c>
      <c r="D5" s="3" t="s">
        <v>9</v>
      </c>
      <c r="E5" s="4" t="s">
        <v>10</v>
      </c>
      <c r="F5" s="5">
        <v>2222500</v>
      </c>
      <c r="G5" s="5">
        <f>+F5*1.07</f>
        <v>2378075</v>
      </c>
      <c r="H5" s="5">
        <f>+G5*15</f>
        <v>35671125</v>
      </c>
      <c r="I5" s="24">
        <f>+(H5*0.006)</f>
        <v>214026.75</v>
      </c>
      <c r="J5" s="6" t="s">
        <v>11</v>
      </c>
    </row>
    <row r="6" spans="1:10" ht="18" customHeight="1">
      <c r="A6" s="2">
        <f>1+A5</f>
        <v>2</v>
      </c>
      <c r="B6" s="3" t="s">
        <v>252</v>
      </c>
      <c r="C6" s="3" t="s">
        <v>227</v>
      </c>
      <c r="D6" s="3" t="s">
        <v>228</v>
      </c>
      <c r="E6" s="4" t="s">
        <v>229</v>
      </c>
      <c r="F6" s="5">
        <v>5300580</v>
      </c>
      <c r="G6" s="5">
        <f aca="true" t="shared" si="0" ref="G6:G62">+F6*1.07</f>
        <v>5671620.600000001</v>
      </c>
      <c r="H6" s="5">
        <f aca="true" t="shared" si="1" ref="H6:H69">+G6*15</f>
        <v>85074309.00000001</v>
      </c>
      <c r="I6" s="24">
        <f aca="true" t="shared" si="2" ref="I6:I69">+(H6*0.006)</f>
        <v>510445.8540000001</v>
      </c>
      <c r="J6" s="6" t="s">
        <v>20</v>
      </c>
    </row>
    <row r="7" spans="1:10" ht="18" customHeight="1">
      <c r="A7" s="2">
        <f aca="true" t="shared" si="3" ref="A7:A70">1+A6</f>
        <v>3</v>
      </c>
      <c r="B7" s="3" t="s">
        <v>12</v>
      </c>
      <c r="C7" s="3" t="s">
        <v>13</v>
      </c>
      <c r="D7" s="3" t="s">
        <v>14</v>
      </c>
      <c r="E7" s="4" t="s">
        <v>15</v>
      </c>
      <c r="F7" s="5">
        <v>2222500</v>
      </c>
      <c r="G7" s="5">
        <f t="shared" si="0"/>
        <v>2378075</v>
      </c>
      <c r="H7" s="5">
        <f t="shared" si="1"/>
        <v>35671125</v>
      </c>
      <c r="I7" s="24">
        <f t="shared" si="2"/>
        <v>214026.75</v>
      </c>
      <c r="J7" s="6" t="s">
        <v>11</v>
      </c>
    </row>
    <row r="8" spans="1:10" ht="18" customHeight="1">
      <c r="A8" s="2">
        <f t="shared" si="3"/>
        <v>4</v>
      </c>
      <c r="B8" s="3" t="s">
        <v>16</v>
      </c>
      <c r="C8" s="3" t="s">
        <v>17</v>
      </c>
      <c r="D8" s="3" t="s">
        <v>18</v>
      </c>
      <c r="E8" s="4" t="s">
        <v>19</v>
      </c>
      <c r="F8" s="5">
        <v>5300580</v>
      </c>
      <c r="G8" s="5">
        <f t="shared" si="0"/>
        <v>5671620.600000001</v>
      </c>
      <c r="H8" s="5">
        <f t="shared" si="1"/>
        <v>85074309.00000001</v>
      </c>
      <c r="I8" s="24">
        <f t="shared" si="2"/>
        <v>510445.8540000001</v>
      </c>
      <c r="J8" s="6" t="s">
        <v>20</v>
      </c>
    </row>
    <row r="9" spans="1:10" ht="18" customHeight="1">
      <c r="A9" s="2">
        <f t="shared" si="3"/>
        <v>5</v>
      </c>
      <c r="B9" s="3" t="s">
        <v>21</v>
      </c>
      <c r="C9" s="3" t="s">
        <v>22</v>
      </c>
      <c r="D9" s="3" t="s">
        <v>23</v>
      </c>
      <c r="E9" s="4" t="s">
        <v>24</v>
      </c>
      <c r="F9" s="5">
        <v>10765508</v>
      </c>
      <c r="G9" s="5">
        <f t="shared" si="0"/>
        <v>11519093.56</v>
      </c>
      <c r="H9" s="5">
        <f t="shared" si="1"/>
        <v>172786403.4</v>
      </c>
      <c r="I9" s="24">
        <f t="shared" si="2"/>
        <v>1036718.4204000001</v>
      </c>
      <c r="J9" s="6" t="s">
        <v>25</v>
      </c>
    </row>
    <row r="10" spans="1:10" ht="18" customHeight="1">
      <c r="A10" s="2">
        <f t="shared" si="3"/>
        <v>6</v>
      </c>
      <c r="B10" s="3" t="s">
        <v>26</v>
      </c>
      <c r="C10" s="3" t="s">
        <v>27</v>
      </c>
      <c r="D10" s="3" t="s">
        <v>28</v>
      </c>
      <c r="E10" s="4" t="s">
        <v>29</v>
      </c>
      <c r="F10" s="5">
        <v>3289000</v>
      </c>
      <c r="G10" s="5">
        <f t="shared" si="0"/>
        <v>3519230</v>
      </c>
      <c r="H10" s="5">
        <f t="shared" si="1"/>
        <v>52788450</v>
      </c>
      <c r="I10" s="24">
        <f t="shared" si="2"/>
        <v>316730.7</v>
      </c>
      <c r="J10" s="6" t="s">
        <v>30</v>
      </c>
    </row>
    <row r="11" spans="1:10" ht="18" customHeight="1">
      <c r="A11" s="2">
        <f t="shared" si="3"/>
        <v>7</v>
      </c>
      <c r="B11" s="3" t="s">
        <v>31</v>
      </c>
      <c r="C11" s="3" t="s">
        <v>32</v>
      </c>
      <c r="D11" s="3" t="s">
        <v>33</v>
      </c>
      <c r="E11" s="4" t="s">
        <v>34</v>
      </c>
      <c r="F11" s="5">
        <v>2584500</v>
      </c>
      <c r="G11" s="5">
        <f t="shared" si="0"/>
        <v>2765415</v>
      </c>
      <c r="H11" s="5">
        <f t="shared" si="1"/>
        <v>41481225</v>
      </c>
      <c r="I11" s="24">
        <f t="shared" si="2"/>
        <v>248887.35</v>
      </c>
      <c r="J11" s="6" t="s">
        <v>35</v>
      </c>
    </row>
    <row r="12" spans="1:10" ht="18" customHeight="1">
      <c r="A12" s="2">
        <f t="shared" si="3"/>
        <v>8</v>
      </c>
      <c r="B12" s="3" t="s">
        <v>36</v>
      </c>
      <c r="C12" s="3" t="s">
        <v>37</v>
      </c>
      <c r="D12" s="3" t="s">
        <v>38</v>
      </c>
      <c r="E12" s="4" t="s">
        <v>39</v>
      </c>
      <c r="F12" s="5">
        <v>2062500</v>
      </c>
      <c r="G12" s="5">
        <f t="shared" si="0"/>
        <v>2206875</v>
      </c>
      <c r="H12" s="5">
        <f t="shared" si="1"/>
        <v>33103125</v>
      </c>
      <c r="I12" s="24">
        <f t="shared" si="2"/>
        <v>198618.75</v>
      </c>
      <c r="J12" s="6" t="s">
        <v>40</v>
      </c>
    </row>
    <row r="13" spans="1:10" ht="18" customHeight="1">
      <c r="A13" s="2">
        <f t="shared" si="3"/>
        <v>9</v>
      </c>
      <c r="B13" s="3" t="s">
        <v>41</v>
      </c>
      <c r="C13" s="3" t="s">
        <v>42</v>
      </c>
      <c r="D13" s="3" t="s">
        <v>43</v>
      </c>
      <c r="E13" s="4" t="s">
        <v>44</v>
      </c>
      <c r="F13" s="5">
        <v>2192500</v>
      </c>
      <c r="G13" s="5">
        <f t="shared" si="0"/>
        <v>2345975</v>
      </c>
      <c r="H13" s="5">
        <f t="shared" si="1"/>
        <v>35189625</v>
      </c>
      <c r="I13" s="24">
        <f t="shared" si="2"/>
        <v>211137.75</v>
      </c>
      <c r="J13" s="6" t="s">
        <v>45</v>
      </c>
    </row>
    <row r="14" spans="1:10" ht="18" customHeight="1">
      <c r="A14" s="2">
        <f t="shared" si="3"/>
        <v>10</v>
      </c>
      <c r="B14" s="3" t="s">
        <v>46</v>
      </c>
      <c r="C14" s="3" t="s">
        <v>47</v>
      </c>
      <c r="D14" s="3" t="s">
        <v>48</v>
      </c>
      <c r="E14" s="4" t="s">
        <v>49</v>
      </c>
      <c r="F14" s="5">
        <v>5570400</v>
      </c>
      <c r="G14" s="5">
        <f t="shared" si="0"/>
        <v>5960328</v>
      </c>
      <c r="H14" s="5">
        <f t="shared" si="1"/>
        <v>89404920</v>
      </c>
      <c r="I14" s="24">
        <f t="shared" si="2"/>
        <v>536429.52</v>
      </c>
      <c r="J14" s="6" t="s">
        <v>50</v>
      </c>
    </row>
    <row r="15" spans="1:10" ht="18" customHeight="1">
      <c r="A15" s="2">
        <f t="shared" si="3"/>
        <v>11</v>
      </c>
      <c r="B15" s="3" t="s">
        <v>54</v>
      </c>
      <c r="C15" s="3" t="s">
        <v>55</v>
      </c>
      <c r="D15" s="3" t="s">
        <v>56</v>
      </c>
      <c r="E15" s="4" t="s">
        <v>57</v>
      </c>
      <c r="F15" s="5">
        <v>2497500</v>
      </c>
      <c r="G15" s="5">
        <f t="shared" si="0"/>
        <v>2672325</v>
      </c>
      <c r="H15" s="5">
        <f t="shared" si="1"/>
        <v>40084875</v>
      </c>
      <c r="I15" s="24">
        <f t="shared" si="2"/>
        <v>240509.25</v>
      </c>
      <c r="J15" s="6" t="s">
        <v>58</v>
      </c>
    </row>
    <row r="16" spans="1:10" ht="18" customHeight="1">
      <c r="A16" s="2">
        <f t="shared" si="3"/>
        <v>12</v>
      </c>
      <c r="B16" s="3" t="s">
        <v>59</v>
      </c>
      <c r="C16" s="3" t="s">
        <v>60</v>
      </c>
      <c r="D16" s="3" t="s">
        <v>61</v>
      </c>
      <c r="E16" s="4" t="s">
        <v>62</v>
      </c>
      <c r="F16" s="5">
        <v>3267000</v>
      </c>
      <c r="G16" s="5">
        <f t="shared" si="0"/>
        <v>3495690</v>
      </c>
      <c r="H16" s="5">
        <f t="shared" si="1"/>
        <v>52435350</v>
      </c>
      <c r="I16" s="24">
        <f t="shared" si="2"/>
        <v>314612.10000000003</v>
      </c>
      <c r="J16" s="6" t="s">
        <v>63</v>
      </c>
    </row>
    <row r="17" spans="1:10" ht="18" customHeight="1">
      <c r="A17" s="2">
        <f t="shared" si="3"/>
        <v>13</v>
      </c>
      <c r="B17" s="3" t="s">
        <v>64</v>
      </c>
      <c r="C17" s="3" t="s">
        <v>65</v>
      </c>
      <c r="D17" s="3" t="s">
        <v>66</v>
      </c>
      <c r="E17" s="4" t="s">
        <v>67</v>
      </c>
      <c r="F17" s="5">
        <v>2584500</v>
      </c>
      <c r="G17" s="5">
        <f t="shared" si="0"/>
        <v>2765415</v>
      </c>
      <c r="H17" s="5">
        <f t="shared" si="1"/>
        <v>41481225</v>
      </c>
      <c r="I17" s="24">
        <f t="shared" si="2"/>
        <v>248887.35</v>
      </c>
      <c r="J17" s="6" t="s">
        <v>35</v>
      </c>
    </row>
    <row r="18" spans="1:10" ht="18" customHeight="1">
      <c r="A18" s="2">
        <f t="shared" si="3"/>
        <v>14</v>
      </c>
      <c r="B18" s="3" t="s">
        <v>68</v>
      </c>
      <c r="C18" s="3" t="s">
        <v>69</v>
      </c>
      <c r="D18" s="3" t="s">
        <v>70</v>
      </c>
      <c r="E18" s="4" t="s">
        <v>71</v>
      </c>
      <c r="F18" s="5">
        <v>2222500</v>
      </c>
      <c r="G18" s="5">
        <f t="shared" si="0"/>
        <v>2378075</v>
      </c>
      <c r="H18" s="5">
        <f t="shared" si="1"/>
        <v>35671125</v>
      </c>
      <c r="I18" s="24">
        <f t="shared" si="2"/>
        <v>214026.75</v>
      </c>
      <c r="J18" s="6" t="s">
        <v>11</v>
      </c>
    </row>
    <row r="19" spans="1:10" ht="18" customHeight="1">
      <c r="A19" s="2">
        <f t="shared" si="3"/>
        <v>15</v>
      </c>
      <c r="B19" s="3" t="s">
        <v>72</v>
      </c>
      <c r="C19" s="3" t="s">
        <v>73</v>
      </c>
      <c r="D19" s="3" t="s">
        <v>74</v>
      </c>
      <c r="E19" s="4" t="s">
        <v>75</v>
      </c>
      <c r="F19" s="5">
        <v>3289000</v>
      </c>
      <c r="G19" s="5">
        <f t="shared" si="0"/>
        <v>3519230</v>
      </c>
      <c r="H19" s="5">
        <f t="shared" si="1"/>
        <v>52788450</v>
      </c>
      <c r="I19" s="24">
        <f t="shared" si="2"/>
        <v>316730.7</v>
      </c>
      <c r="J19" s="6" t="s">
        <v>30</v>
      </c>
    </row>
    <row r="20" spans="1:10" ht="18" customHeight="1">
      <c r="A20" s="2">
        <f t="shared" si="3"/>
        <v>16</v>
      </c>
      <c r="B20" s="3" t="s">
        <v>76</v>
      </c>
      <c r="C20" s="3" t="s">
        <v>77</v>
      </c>
      <c r="D20" s="3" t="s">
        <v>78</v>
      </c>
      <c r="E20" s="4" t="s">
        <v>79</v>
      </c>
      <c r="F20" s="5">
        <v>10765508</v>
      </c>
      <c r="G20" s="5">
        <f t="shared" si="0"/>
        <v>11519093.56</v>
      </c>
      <c r="H20" s="5">
        <f t="shared" si="1"/>
        <v>172786403.4</v>
      </c>
      <c r="I20" s="24">
        <f t="shared" si="2"/>
        <v>1036718.4204000001</v>
      </c>
      <c r="J20" s="6" t="s">
        <v>80</v>
      </c>
    </row>
    <row r="21" spans="1:10" ht="18" customHeight="1">
      <c r="A21" s="2">
        <f t="shared" si="3"/>
        <v>17</v>
      </c>
      <c r="B21" s="3" t="s">
        <v>85</v>
      </c>
      <c r="C21" s="3" t="s">
        <v>86</v>
      </c>
      <c r="D21" s="3" t="s">
        <v>87</v>
      </c>
      <c r="E21" s="4" t="s">
        <v>88</v>
      </c>
      <c r="F21" s="5">
        <v>2222500</v>
      </c>
      <c r="G21" s="5">
        <f t="shared" si="0"/>
        <v>2378075</v>
      </c>
      <c r="H21" s="5">
        <f t="shared" si="1"/>
        <v>35671125</v>
      </c>
      <c r="I21" s="24">
        <f t="shared" si="2"/>
        <v>214026.75</v>
      </c>
      <c r="J21" s="6" t="s">
        <v>11</v>
      </c>
    </row>
    <row r="22" spans="1:10" ht="18" customHeight="1">
      <c r="A22" s="2">
        <f t="shared" si="3"/>
        <v>18</v>
      </c>
      <c r="B22" s="3" t="s">
        <v>89</v>
      </c>
      <c r="C22" s="3" t="s">
        <v>90</v>
      </c>
      <c r="D22" s="3" t="s">
        <v>91</v>
      </c>
      <c r="E22" s="4" t="s">
        <v>92</v>
      </c>
      <c r="F22" s="5">
        <v>2497500</v>
      </c>
      <c r="G22" s="5">
        <f t="shared" si="0"/>
        <v>2672325</v>
      </c>
      <c r="H22" s="5">
        <f t="shared" si="1"/>
        <v>40084875</v>
      </c>
      <c r="I22" s="24">
        <f t="shared" si="2"/>
        <v>240509.25</v>
      </c>
      <c r="J22" s="6" t="s">
        <v>58</v>
      </c>
    </row>
    <row r="23" spans="1:10" ht="18" customHeight="1">
      <c r="A23" s="2">
        <f t="shared" si="3"/>
        <v>19</v>
      </c>
      <c r="B23" s="3" t="s">
        <v>93</v>
      </c>
      <c r="C23" s="3" t="s">
        <v>94</v>
      </c>
      <c r="D23" s="3" t="s">
        <v>95</v>
      </c>
      <c r="E23" s="4" t="s">
        <v>96</v>
      </c>
      <c r="F23" s="5">
        <v>2584500</v>
      </c>
      <c r="G23" s="5">
        <f t="shared" si="0"/>
        <v>2765415</v>
      </c>
      <c r="H23" s="5">
        <f t="shared" si="1"/>
        <v>41481225</v>
      </c>
      <c r="I23" s="24">
        <f t="shared" si="2"/>
        <v>248887.35</v>
      </c>
      <c r="J23" s="6" t="s">
        <v>35</v>
      </c>
    </row>
    <row r="24" spans="1:10" ht="18" customHeight="1">
      <c r="A24" s="2">
        <f t="shared" si="3"/>
        <v>20</v>
      </c>
      <c r="B24" s="3" t="s">
        <v>97</v>
      </c>
      <c r="C24" s="3" t="s">
        <v>98</v>
      </c>
      <c r="D24" s="3" t="s">
        <v>99</v>
      </c>
      <c r="E24" s="4" t="s">
        <v>100</v>
      </c>
      <c r="F24" s="5">
        <v>10765508</v>
      </c>
      <c r="G24" s="5">
        <f t="shared" si="0"/>
        <v>11519093.56</v>
      </c>
      <c r="H24" s="5">
        <f t="shared" si="1"/>
        <v>172786403.4</v>
      </c>
      <c r="I24" s="24">
        <f t="shared" si="2"/>
        <v>1036718.4204000001</v>
      </c>
      <c r="J24" s="6" t="s">
        <v>101</v>
      </c>
    </row>
    <row r="25" spans="1:10" ht="18" customHeight="1">
      <c r="A25" s="2">
        <f t="shared" si="3"/>
        <v>21</v>
      </c>
      <c r="B25" s="3" t="s">
        <v>254</v>
      </c>
      <c r="C25" s="3" t="s">
        <v>81</v>
      </c>
      <c r="D25" s="3" t="s">
        <v>82</v>
      </c>
      <c r="E25" s="4" t="s">
        <v>83</v>
      </c>
      <c r="F25" s="5">
        <v>5570400</v>
      </c>
      <c r="G25" s="5">
        <f t="shared" si="0"/>
        <v>5960328</v>
      </c>
      <c r="H25" s="5">
        <f t="shared" si="1"/>
        <v>89404920</v>
      </c>
      <c r="I25" s="24">
        <f t="shared" si="2"/>
        <v>536429.52</v>
      </c>
      <c r="J25" s="6" t="s">
        <v>84</v>
      </c>
    </row>
    <row r="26" spans="1:10" ht="18" customHeight="1">
      <c r="A26" s="2">
        <f t="shared" si="3"/>
        <v>22</v>
      </c>
      <c r="B26" s="3" t="s">
        <v>102</v>
      </c>
      <c r="C26" s="3" t="s">
        <v>103</v>
      </c>
      <c r="D26" s="3" t="s">
        <v>104</v>
      </c>
      <c r="E26" s="4" t="s">
        <v>105</v>
      </c>
      <c r="F26" s="5">
        <v>2584500</v>
      </c>
      <c r="G26" s="5">
        <f t="shared" si="0"/>
        <v>2765415</v>
      </c>
      <c r="H26" s="5">
        <f t="shared" si="1"/>
        <v>41481225</v>
      </c>
      <c r="I26" s="24">
        <f t="shared" si="2"/>
        <v>248887.35</v>
      </c>
      <c r="J26" s="6" t="s">
        <v>35</v>
      </c>
    </row>
    <row r="27" spans="1:10" ht="18" customHeight="1">
      <c r="A27" s="2">
        <f t="shared" si="3"/>
        <v>23</v>
      </c>
      <c r="B27" s="3" t="s">
        <v>106</v>
      </c>
      <c r="C27" s="3" t="s">
        <v>107</v>
      </c>
      <c r="D27" s="3" t="s">
        <v>108</v>
      </c>
      <c r="E27" s="4" t="s">
        <v>109</v>
      </c>
      <c r="F27" s="5">
        <v>1907500</v>
      </c>
      <c r="G27" s="5">
        <f t="shared" si="0"/>
        <v>2041025.0000000002</v>
      </c>
      <c r="H27" s="5">
        <f t="shared" si="1"/>
        <v>30615375.000000004</v>
      </c>
      <c r="I27" s="24">
        <f t="shared" si="2"/>
        <v>183692.25000000003</v>
      </c>
      <c r="J27" s="6" t="s">
        <v>110</v>
      </c>
    </row>
    <row r="28" spans="1:10" ht="18" customHeight="1">
      <c r="A28" s="2">
        <f t="shared" si="3"/>
        <v>24</v>
      </c>
      <c r="B28" s="3" t="s">
        <v>111</v>
      </c>
      <c r="C28" s="3" t="s">
        <v>112</v>
      </c>
      <c r="D28" s="3" t="s">
        <v>113</v>
      </c>
      <c r="E28" s="4" t="s">
        <v>15</v>
      </c>
      <c r="F28" s="5">
        <v>3289000</v>
      </c>
      <c r="G28" s="5">
        <f t="shared" si="0"/>
        <v>3519230</v>
      </c>
      <c r="H28" s="5">
        <f t="shared" si="1"/>
        <v>52788450</v>
      </c>
      <c r="I28" s="24">
        <f t="shared" si="2"/>
        <v>316730.7</v>
      </c>
      <c r="J28" s="6" t="s">
        <v>30</v>
      </c>
    </row>
    <row r="29" spans="1:10" ht="18" customHeight="1">
      <c r="A29" s="2">
        <f t="shared" si="3"/>
        <v>25</v>
      </c>
      <c r="B29" s="3" t="s">
        <v>115</v>
      </c>
      <c r="C29" s="3" t="s">
        <v>116</v>
      </c>
      <c r="D29" s="3" t="s">
        <v>52</v>
      </c>
      <c r="E29" s="4" t="s">
        <v>117</v>
      </c>
      <c r="F29" s="5">
        <v>10765508</v>
      </c>
      <c r="G29" s="5">
        <f t="shared" si="0"/>
        <v>11519093.56</v>
      </c>
      <c r="H29" s="5">
        <f t="shared" si="1"/>
        <v>172786403.4</v>
      </c>
      <c r="I29" s="24">
        <f t="shared" si="2"/>
        <v>1036718.4204000001</v>
      </c>
      <c r="J29" s="6" t="s">
        <v>118</v>
      </c>
    </row>
    <row r="30" spans="1:10" ht="18" customHeight="1">
      <c r="A30" s="2">
        <f t="shared" si="3"/>
        <v>26</v>
      </c>
      <c r="B30" s="3" t="s">
        <v>119</v>
      </c>
      <c r="C30" s="3" t="s">
        <v>120</v>
      </c>
      <c r="D30" s="3" t="s">
        <v>121</v>
      </c>
      <c r="E30" s="4" t="s">
        <v>122</v>
      </c>
      <c r="F30" s="5">
        <v>2222500</v>
      </c>
      <c r="G30" s="5">
        <f t="shared" si="0"/>
        <v>2378075</v>
      </c>
      <c r="H30" s="5">
        <f t="shared" si="1"/>
        <v>35671125</v>
      </c>
      <c r="I30" s="24">
        <f t="shared" si="2"/>
        <v>214026.75</v>
      </c>
      <c r="J30" s="6" t="s">
        <v>11</v>
      </c>
    </row>
    <row r="31" spans="1:10" ht="18" customHeight="1">
      <c r="A31" s="2">
        <f t="shared" si="3"/>
        <v>27</v>
      </c>
      <c r="B31" s="3" t="s">
        <v>123</v>
      </c>
      <c r="C31" s="3" t="s">
        <v>124</v>
      </c>
      <c r="D31" s="3" t="s">
        <v>125</v>
      </c>
      <c r="E31" s="4" t="s">
        <v>126</v>
      </c>
      <c r="F31" s="5">
        <v>2192500</v>
      </c>
      <c r="G31" s="5">
        <f t="shared" si="0"/>
        <v>2345975</v>
      </c>
      <c r="H31" s="5">
        <f t="shared" si="1"/>
        <v>35189625</v>
      </c>
      <c r="I31" s="24">
        <f t="shared" si="2"/>
        <v>211137.75</v>
      </c>
      <c r="J31" s="6" t="s">
        <v>45</v>
      </c>
    </row>
    <row r="32" spans="1:10" ht="18" customHeight="1">
      <c r="A32" s="2">
        <f t="shared" si="3"/>
        <v>28</v>
      </c>
      <c r="B32" s="3" t="s">
        <v>127</v>
      </c>
      <c r="C32" s="3" t="s">
        <v>128</v>
      </c>
      <c r="D32" s="3" t="s">
        <v>129</v>
      </c>
      <c r="E32" s="4" t="s">
        <v>130</v>
      </c>
      <c r="F32" s="5">
        <v>2192500</v>
      </c>
      <c r="G32" s="5">
        <f t="shared" si="0"/>
        <v>2345975</v>
      </c>
      <c r="H32" s="5">
        <f t="shared" si="1"/>
        <v>35189625</v>
      </c>
      <c r="I32" s="24">
        <f t="shared" si="2"/>
        <v>211137.75</v>
      </c>
      <c r="J32" s="6" t="s">
        <v>45</v>
      </c>
    </row>
    <row r="33" spans="1:10" ht="18" customHeight="1">
      <c r="A33" s="2">
        <f t="shared" si="3"/>
        <v>29</v>
      </c>
      <c r="B33" s="3" t="s">
        <v>131</v>
      </c>
      <c r="C33" s="3" t="s">
        <v>132</v>
      </c>
      <c r="D33" s="3" t="s">
        <v>133</v>
      </c>
      <c r="E33" s="4" t="s">
        <v>134</v>
      </c>
      <c r="F33" s="5">
        <v>2222500</v>
      </c>
      <c r="G33" s="5">
        <f t="shared" si="0"/>
        <v>2378075</v>
      </c>
      <c r="H33" s="5">
        <f t="shared" si="1"/>
        <v>35671125</v>
      </c>
      <c r="I33" s="24">
        <f t="shared" si="2"/>
        <v>214026.75</v>
      </c>
      <c r="J33" s="6" t="s">
        <v>11</v>
      </c>
    </row>
    <row r="34" spans="1:10" ht="18" customHeight="1">
      <c r="A34" s="2">
        <f t="shared" si="3"/>
        <v>30</v>
      </c>
      <c r="B34" s="3" t="s">
        <v>135</v>
      </c>
      <c r="C34" s="3" t="s">
        <v>136</v>
      </c>
      <c r="D34" s="3" t="s">
        <v>137</v>
      </c>
      <c r="E34" s="4" t="s">
        <v>138</v>
      </c>
      <c r="F34" s="5">
        <v>2584500</v>
      </c>
      <c r="G34" s="5">
        <f t="shared" si="0"/>
        <v>2765415</v>
      </c>
      <c r="H34" s="5">
        <f t="shared" si="1"/>
        <v>41481225</v>
      </c>
      <c r="I34" s="24">
        <f t="shared" si="2"/>
        <v>248887.35</v>
      </c>
      <c r="J34" s="6" t="s">
        <v>35</v>
      </c>
    </row>
    <row r="35" spans="1:10" ht="18" customHeight="1">
      <c r="A35" s="2">
        <f t="shared" si="3"/>
        <v>31</v>
      </c>
      <c r="B35" s="3" t="s">
        <v>139</v>
      </c>
      <c r="C35" s="3" t="s">
        <v>140</v>
      </c>
      <c r="D35" s="3" t="s">
        <v>141</v>
      </c>
      <c r="E35" s="4" t="s">
        <v>142</v>
      </c>
      <c r="F35" s="5">
        <v>10765508</v>
      </c>
      <c r="G35" s="5">
        <f t="shared" si="0"/>
        <v>11519093.56</v>
      </c>
      <c r="H35" s="5">
        <f t="shared" si="1"/>
        <v>172786403.4</v>
      </c>
      <c r="I35" s="24">
        <f t="shared" si="2"/>
        <v>1036718.4204000001</v>
      </c>
      <c r="J35" s="6" t="s">
        <v>143</v>
      </c>
    </row>
    <row r="36" spans="1:10" ht="18" customHeight="1">
      <c r="A36" s="2">
        <f t="shared" si="3"/>
        <v>32</v>
      </c>
      <c r="B36" s="3" t="s">
        <v>144</v>
      </c>
      <c r="C36" s="3" t="s">
        <v>145</v>
      </c>
      <c r="D36" s="3" t="s">
        <v>146</v>
      </c>
      <c r="E36" s="4" t="s">
        <v>147</v>
      </c>
      <c r="F36" s="5">
        <v>3289000</v>
      </c>
      <c r="G36" s="5">
        <f t="shared" si="0"/>
        <v>3519230</v>
      </c>
      <c r="H36" s="5">
        <f t="shared" si="1"/>
        <v>52788450</v>
      </c>
      <c r="I36" s="24">
        <f t="shared" si="2"/>
        <v>316730.7</v>
      </c>
      <c r="J36" s="6" t="s">
        <v>30</v>
      </c>
    </row>
    <row r="37" spans="1:10" ht="18" customHeight="1">
      <c r="A37" s="2">
        <f t="shared" si="3"/>
        <v>33</v>
      </c>
      <c r="B37" s="3" t="s">
        <v>148</v>
      </c>
      <c r="C37" s="3" t="s">
        <v>149</v>
      </c>
      <c r="D37" s="3" t="s">
        <v>78</v>
      </c>
      <c r="E37" s="4" t="s">
        <v>150</v>
      </c>
      <c r="F37" s="5">
        <v>10765508</v>
      </c>
      <c r="G37" s="5">
        <f t="shared" si="0"/>
        <v>11519093.56</v>
      </c>
      <c r="H37" s="5">
        <f t="shared" si="1"/>
        <v>172786403.4</v>
      </c>
      <c r="I37" s="24">
        <f t="shared" si="2"/>
        <v>1036718.4204000001</v>
      </c>
      <c r="J37" s="6" t="s">
        <v>151</v>
      </c>
    </row>
    <row r="38" spans="1:10" ht="18" customHeight="1">
      <c r="A38" s="2">
        <f t="shared" si="3"/>
        <v>34</v>
      </c>
      <c r="B38" s="3" t="s">
        <v>152</v>
      </c>
      <c r="C38" s="3" t="s">
        <v>153</v>
      </c>
      <c r="D38" s="3" t="s">
        <v>154</v>
      </c>
      <c r="E38" s="4" t="s">
        <v>155</v>
      </c>
      <c r="F38" s="5">
        <v>3289000</v>
      </c>
      <c r="G38" s="5">
        <f t="shared" si="0"/>
        <v>3519230</v>
      </c>
      <c r="H38" s="5">
        <f t="shared" si="1"/>
        <v>52788450</v>
      </c>
      <c r="I38" s="24">
        <f t="shared" si="2"/>
        <v>316730.7</v>
      </c>
      <c r="J38" s="6" t="s">
        <v>30</v>
      </c>
    </row>
    <row r="39" spans="1:10" ht="18" customHeight="1">
      <c r="A39" s="2">
        <f t="shared" si="3"/>
        <v>35</v>
      </c>
      <c r="B39" s="3" t="s">
        <v>156</v>
      </c>
      <c r="C39" s="3" t="s">
        <v>157</v>
      </c>
      <c r="D39" s="3" t="s">
        <v>158</v>
      </c>
      <c r="E39" s="4" t="s">
        <v>159</v>
      </c>
      <c r="F39" s="5">
        <v>2584500</v>
      </c>
      <c r="G39" s="5">
        <f t="shared" si="0"/>
        <v>2765415</v>
      </c>
      <c r="H39" s="5">
        <f t="shared" si="1"/>
        <v>41481225</v>
      </c>
      <c r="I39" s="24">
        <f t="shared" si="2"/>
        <v>248887.35</v>
      </c>
      <c r="J39" s="6" t="s">
        <v>35</v>
      </c>
    </row>
    <row r="40" spans="1:10" ht="18" customHeight="1">
      <c r="A40" s="2">
        <f t="shared" si="3"/>
        <v>36</v>
      </c>
      <c r="B40" s="3" t="s">
        <v>255</v>
      </c>
      <c r="C40" s="3">
        <v>79615042</v>
      </c>
      <c r="D40" s="7" t="s">
        <v>256</v>
      </c>
      <c r="E40" s="8" t="s">
        <v>257</v>
      </c>
      <c r="F40" s="5">
        <v>10765508</v>
      </c>
      <c r="G40" s="5">
        <f t="shared" si="0"/>
        <v>11519093.56</v>
      </c>
      <c r="H40" s="5">
        <f t="shared" si="1"/>
        <v>172786403.4</v>
      </c>
      <c r="I40" s="24">
        <f t="shared" si="2"/>
        <v>1036718.4204000001</v>
      </c>
      <c r="J40" s="6" t="s">
        <v>258</v>
      </c>
    </row>
    <row r="41" spans="1:10" ht="18" customHeight="1">
      <c r="A41" s="2">
        <f t="shared" si="3"/>
        <v>37</v>
      </c>
      <c r="B41" s="3" t="s">
        <v>160</v>
      </c>
      <c r="C41" s="3" t="s">
        <v>161</v>
      </c>
      <c r="D41" s="3" t="s">
        <v>162</v>
      </c>
      <c r="E41" s="4" t="s">
        <v>163</v>
      </c>
      <c r="F41" s="5">
        <v>2192500</v>
      </c>
      <c r="G41" s="5">
        <f t="shared" si="0"/>
        <v>2345975</v>
      </c>
      <c r="H41" s="5">
        <f t="shared" si="1"/>
        <v>35189625</v>
      </c>
      <c r="I41" s="24">
        <f t="shared" si="2"/>
        <v>211137.75</v>
      </c>
      <c r="J41" s="6" t="s">
        <v>45</v>
      </c>
    </row>
    <row r="42" spans="1:10" ht="18" customHeight="1">
      <c r="A42" s="2">
        <f t="shared" si="3"/>
        <v>38</v>
      </c>
      <c r="B42" s="3" t="s">
        <v>164</v>
      </c>
      <c r="C42" s="3" t="s">
        <v>165</v>
      </c>
      <c r="D42" s="3" t="s">
        <v>166</v>
      </c>
      <c r="E42" s="4" t="s">
        <v>167</v>
      </c>
      <c r="F42" s="5">
        <v>1907500</v>
      </c>
      <c r="G42" s="5">
        <f t="shared" si="0"/>
        <v>2041025.0000000002</v>
      </c>
      <c r="H42" s="5">
        <f t="shared" si="1"/>
        <v>30615375.000000004</v>
      </c>
      <c r="I42" s="24">
        <f t="shared" si="2"/>
        <v>183692.25000000003</v>
      </c>
      <c r="J42" s="6" t="s">
        <v>110</v>
      </c>
    </row>
    <row r="43" spans="1:10" ht="18" customHeight="1">
      <c r="A43" s="2">
        <f t="shared" si="3"/>
        <v>39</v>
      </c>
      <c r="B43" s="3" t="s">
        <v>168</v>
      </c>
      <c r="C43" s="3" t="s">
        <v>169</v>
      </c>
      <c r="D43" s="3" t="s">
        <v>170</v>
      </c>
      <c r="E43" s="4" t="s">
        <v>171</v>
      </c>
      <c r="F43" s="5">
        <v>5300580</v>
      </c>
      <c r="G43" s="5">
        <f t="shared" si="0"/>
        <v>5671620.600000001</v>
      </c>
      <c r="H43" s="5">
        <f t="shared" si="1"/>
        <v>85074309.00000001</v>
      </c>
      <c r="I43" s="24">
        <f t="shared" si="2"/>
        <v>510445.8540000001</v>
      </c>
      <c r="J43" s="6" t="s">
        <v>20</v>
      </c>
    </row>
    <row r="44" spans="1:10" ht="18" customHeight="1">
      <c r="A44" s="2">
        <f t="shared" si="3"/>
        <v>40</v>
      </c>
      <c r="B44" s="3" t="s">
        <v>172</v>
      </c>
      <c r="C44" s="3" t="s">
        <v>173</v>
      </c>
      <c r="D44" s="3" t="s">
        <v>137</v>
      </c>
      <c r="E44" s="4" t="s">
        <v>174</v>
      </c>
      <c r="F44" s="5">
        <v>3289000</v>
      </c>
      <c r="G44" s="5">
        <f t="shared" si="0"/>
        <v>3519230</v>
      </c>
      <c r="H44" s="5">
        <f t="shared" si="1"/>
        <v>52788450</v>
      </c>
      <c r="I44" s="24">
        <f t="shared" si="2"/>
        <v>316730.7</v>
      </c>
      <c r="J44" s="6" t="s">
        <v>30</v>
      </c>
    </row>
    <row r="45" spans="1:10" ht="18" customHeight="1">
      <c r="A45" s="2">
        <f t="shared" si="3"/>
        <v>41</v>
      </c>
      <c r="B45" s="3" t="s">
        <v>175</v>
      </c>
      <c r="C45" s="3" t="s">
        <v>176</v>
      </c>
      <c r="D45" s="3" t="s">
        <v>177</v>
      </c>
      <c r="E45" s="4" t="s">
        <v>178</v>
      </c>
      <c r="F45" s="5">
        <v>3289000</v>
      </c>
      <c r="G45" s="5">
        <f t="shared" si="0"/>
        <v>3519230</v>
      </c>
      <c r="H45" s="5">
        <f t="shared" si="1"/>
        <v>52788450</v>
      </c>
      <c r="I45" s="24">
        <f t="shared" si="2"/>
        <v>316730.7</v>
      </c>
      <c r="J45" s="6" t="s">
        <v>30</v>
      </c>
    </row>
    <row r="46" spans="1:10" ht="18" customHeight="1">
      <c r="A46" s="2">
        <f t="shared" si="3"/>
        <v>42</v>
      </c>
      <c r="B46" s="3" t="s">
        <v>179</v>
      </c>
      <c r="C46" s="3" t="s">
        <v>180</v>
      </c>
      <c r="D46" s="3" t="s">
        <v>181</v>
      </c>
      <c r="E46" s="4" t="s">
        <v>182</v>
      </c>
      <c r="F46" s="5">
        <v>23659488</v>
      </c>
      <c r="G46" s="5">
        <f t="shared" si="0"/>
        <v>25315652.16</v>
      </c>
      <c r="H46" s="5">
        <f t="shared" si="1"/>
        <v>379734782.4</v>
      </c>
      <c r="I46" s="24">
        <f t="shared" si="2"/>
        <v>2278408.6944</v>
      </c>
      <c r="J46" s="6" t="s">
        <v>183</v>
      </c>
    </row>
    <row r="47" spans="1:10" ht="18" customHeight="1">
      <c r="A47" s="2">
        <f>1+A46</f>
        <v>43</v>
      </c>
      <c r="B47" s="3" t="s">
        <v>184</v>
      </c>
      <c r="C47" s="3" t="s">
        <v>185</v>
      </c>
      <c r="D47" s="3" t="s">
        <v>186</v>
      </c>
      <c r="E47" s="4" t="s">
        <v>187</v>
      </c>
      <c r="F47" s="5">
        <v>1583500</v>
      </c>
      <c r="G47" s="5">
        <f t="shared" si="0"/>
        <v>1694345</v>
      </c>
      <c r="H47" s="5">
        <f t="shared" si="1"/>
        <v>25415175</v>
      </c>
      <c r="I47" s="24">
        <f t="shared" si="2"/>
        <v>152491.05000000002</v>
      </c>
      <c r="J47" s="6" t="s">
        <v>188</v>
      </c>
    </row>
    <row r="48" spans="1:10" ht="18" customHeight="1">
      <c r="A48" s="2">
        <f t="shared" si="3"/>
        <v>44</v>
      </c>
      <c r="B48" s="3" t="s">
        <v>189</v>
      </c>
      <c r="C48" s="3" t="s">
        <v>190</v>
      </c>
      <c r="D48" s="3" t="s">
        <v>191</v>
      </c>
      <c r="E48" s="4" t="s">
        <v>192</v>
      </c>
      <c r="F48" s="5">
        <v>2192500</v>
      </c>
      <c r="G48" s="5">
        <f t="shared" si="0"/>
        <v>2345975</v>
      </c>
      <c r="H48" s="5">
        <f t="shared" si="1"/>
        <v>35189625</v>
      </c>
      <c r="I48" s="24">
        <f t="shared" si="2"/>
        <v>211137.75</v>
      </c>
      <c r="J48" s="6" t="s">
        <v>45</v>
      </c>
    </row>
    <row r="49" spans="1:10" ht="18" customHeight="1">
      <c r="A49" s="2">
        <f t="shared" si="3"/>
        <v>45</v>
      </c>
      <c r="B49" s="3" t="s">
        <v>193</v>
      </c>
      <c r="C49" s="3" t="s">
        <v>194</v>
      </c>
      <c r="D49" s="3" t="s">
        <v>195</v>
      </c>
      <c r="E49" s="4" t="s">
        <v>196</v>
      </c>
      <c r="F49" s="5">
        <v>3289000</v>
      </c>
      <c r="G49" s="5">
        <f t="shared" si="0"/>
        <v>3519230</v>
      </c>
      <c r="H49" s="5">
        <f t="shared" si="1"/>
        <v>52788450</v>
      </c>
      <c r="I49" s="24">
        <f t="shared" si="2"/>
        <v>316730.7</v>
      </c>
      <c r="J49" s="6" t="s">
        <v>30</v>
      </c>
    </row>
    <row r="50" spans="1:10" ht="18" customHeight="1">
      <c r="A50" s="2">
        <f t="shared" si="3"/>
        <v>46</v>
      </c>
      <c r="B50" s="3" t="s">
        <v>197</v>
      </c>
      <c r="C50" s="3" t="s">
        <v>198</v>
      </c>
      <c r="D50" s="3" t="s">
        <v>199</v>
      </c>
      <c r="E50" s="4" t="s">
        <v>200</v>
      </c>
      <c r="F50" s="5">
        <v>5570400</v>
      </c>
      <c r="G50" s="5">
        <f t="shared" si="0"/>
        <v>5960328</v>
      </c>
      <c r="H50" s="5">
        <f t="shared" si="1"/>
        <v>89404920</v>
      </c>
      <c r="I50" s="24">
        <f t="shared" si="2"/>
        <v>536429.52</v>
      </c>
      <c r="J50" s="6" t="s">
        <v>201</v>
      </c>
    </row>
    <row r="51" spans="1:10" ht="18" customHeight="1">
      <c r="A51" s="2">
        <f t="shared" si="3"/>
        <v>47</v>
      </c>
      <c r="B51" s="3" t="s">
        <v>202</v>
      </c>
      <c r="C51" s="3" t="s">
        <v>203</v>
      </c>
      <c r="D51" s="3" t="s">
        <v>114</v>
      </c>
      <c r="E51" s="4" t="s">
        <v>204</v>
      </c>
      <c r="F51" s="5">
        <v>11168074</v>
      </c>
      <c r="G51" s="5">
        <f t="shared" si="0"/>
        <v>11949839.180000002</v>
      </c>
      <c r="H51" s="5">
        <f t="shared" si="1"/>
        <v>179247587.70000002</v>
      </c>
      <c r="I51" s="24">
        <f t="shared" si="2"/>
        <v>1075485.5262000002</v>
      </c>
      <c r="J51" s="6" t="s">
        <v>205</v>
      </c>
    </row>
    <row r="52" spans="1:10" ht="18" customHeight="1">
      <c r="A52" s="2">
        <f t="shared" si="3"/>
        <v>48</v>
      </c>
      <c r="B52" s="3" t="s">
        <v>206</v>
      </c>
      <c r="C52" s="3" t="s">
        <v>207</v>
      </c>
      <c r="D52" s="3" t="s">
        <v>208</v>
      </c>
      <c r="E52" s="4" t="s">
        <v>209</v>
      </c>
      <c r="F52" s="5">
        <v>3289000</v>
      </c>
      <c r="G52" s="5">
        <f t="shared" si="0"/>
        <v>3519230</v>
      </c>
      <c r="H52" s="5">
        <f t="shared" si="1"/>
        <v>52788450</v>
      </c>
      <c r="I52" s="24">
        <f t="shared" si="2"/>
        <v>316730.7</v>
      </c>
      <c r="J52" s="6" t="s">
        <v>30</v>
      </c>
    </row>
    <row r="53" spans="1:10" ht="18" customHeight="1">
      <c r="A53" s="2">
        <f t="shared" si="3"/>
        <v>49</v>
      </c>
      <c r="B53" s="3" t="s">
        <v>210</v>
      </c>
      <c r="C53" s="3" t="s">
        <v>211</v>
      </c>
      <c r="D53" s="3" t="s">
        <v>212</v>
      </c>
      <c r="E53" s="4" t="s">
        <v>213</v>
      </c>
      <c r="F53" s="5">
        <v>10765508</v>
      </c>
      <c r="G53" s="5">
        <f t="shared" si="0"/>
        <v>11519093.56</v>
      </c>
      <c r="H53" s="5">
        <f t="shared" si="1"/>
        <v>172786403.4</v>
      </c>
      <c r="I53" s="24">
        <f t="shared" si="2"/>
        <v>1036718.4204000001</v>
      </c>
      <c r="J53" s="6" t="s">
        <v>214</v>
      </c>
    </row>
    <row r="54" spans="1:10" ht="18" customHeight="1">
      <c r="A54" s="2">
        <f t="shared" si="3"/>
        <v>50</v>
      </c>
      <c r="B54" s="3" t="s">
        <v>215</v>
      </c>
      <c r="C54" s="3" t="s">
        <v>216</v>
      </c>
      <c r="D54" s="3" t="s">
        <v>217</v>
      </c>
      <c r="E54" s="4" t="s">
        <v>218</v>
      </c>
      <c r="F54" s="5">
        <v>3267000</v>
      </c>
      <c r="G54" s="5">
        <f t="shared" si="0"/>
        <v>3495690</v>
      </c>
      <c r="H54" s="5">
        <f t="shared" si="1"/>
        <v>52435350</v>
      </c>
      <c r="I54" s="24">
        <f t="shared" si="2"/>
        <v>314612.10000000003</v>
      </c>
      <c r="J54" s="6" t="s">
        <v>219</v>
      </c>
    </row>
    <row r="55" spans="1:10" ht="18" customHeight="1">
      <c r="A55" s="2">
        <f t="shared" si="3"/>
        <v>51</v>
      </c>
      <c r="B55" s="3" t="s">
        <v>220</v>
      </c>
      <c r="C55" s="3" t="s">
        <v>221</v>
      </c>
      <c r="D55" s="3" t="s">
        <v>137</v>
      </c>
      <c r="E55" s="4" t="s">
        <v>222</v>
      </c>
      <c r="F55" s="5">
        <v>2584500</v>
      </c>
      <c r="G55" s="5">
        <f t="shared" si="0"/>
        <v>2765415</v>
      </c>
      <c r="H55" s="5">
        <f t="shared" si="1"/>
        <v>41481225</v>
      </c>
      <c r="I55" s="24">
        <f t="shared" si="2"/>
        <v>248887.35</v>
      </c>
      <c r="J55" s="6" t="s">
        <v>35</v>
      </c>
    </row>
    <row r="56" spans="1:10" ht="18" customHeight="1">
      <c r="A56" s="2">
        <f t="shared" si="3"/>
        <v>52</v>
      </c>
      <c r="B56" s="3" t="s">
        <v>253</v>
      </c>
      <c r="C56" s="3" t="s">
        <v>51</v>
      </c>
      <c r="D56" s="3" t="s">
        <v>52</v>
      </c>
      <c r="E56" s="4" t="s">
        <v>53</v>
      </c>
      <c r="F56" s="5">
        <v>5570400</v>
      </c>
      <c r="G56" s="5">
        <f t="shared" si="0"/>
        <v>5960328</v>
      </c>
      <c r="H56" s="5">
        <f t="shared" si="1"/>
        <v>89404920</v>
      </c>
      <c r="I56" s="24">
        <f t="shared" si="2"/>
        <v>536429.52</v>
      </c>
      <c r="J56" s="6" t="s">
        <v>50</v>
      </c>
    </row>
    <row r="57" spans="1:10" ht="18" customHeight="1">
      <c r="A57" s="2">
        <f t="shared" si="3"/>
        <v>53</v>
      </c>
      <c r="B57" s="3" t="s">
        <v>223</v>
      </c>
      <c r="C57" s="3" t="s">
        <v>224</v>
      </c>
      <c r="D57" s="3" t="s">
        <v>225</v>
      </c>
      <c r="E57" s="4" t="s">
        <v>226</v>
      </c>
      <c r="F57" s="5">
        <v>1907500</v>
      </c>
      <c r="G57" s="5">
        <f t="shared" si="0"/>
        <v>2041025.0000000002</v>
      </c>
      <c r="H57" s="5">
        <f t="shared" si="1"/>
        <v>30615375.000000004</v>
      </c>
      <c r="I57" s="24">
        <f t="shared" si="2"/>
        <v>183692.25000000003</v>
      </c>
      <c r="J57" s="6" t="s">
        <v>110</v>
      </c>
    </row>
    <row r="58" spans="1:10" ht="18" customHeight="1">
      <c r="A58" s="2">
        <f t="shared" si="3"/>
        <v>54</v>
      </c>
      <c r="B58" s="3" t="s">
        <v>230</v>
      </c>
      <c r="C58" s="3" t="s">
        <v>231</v>
      </c>
      <c r="D58" s="3" t="s">
        <v>232</v>
      </c>
      <c r="E58" s="4" t="s">
        <v>233</v>
      </c>
      <c r="F58" s="5">
        <v>2222500</v>
      </c>
      <c r="G58" s="5">
        <f t="shared" si="0"/>
        <v>2378075</v>
      </c>
      <c r="H58" s="5">
        <f t="shared" si="1"/>
        <v>35671125</v>
      </c>
      <c r="I58" s="24">
        <f t="shared" si="2"/>
        <v>214026.75</v>
      </c>
      <c r="J58" s="6" t="s">
        <v>11</v>
      </c>
    </row>
    <row r="59" spans="1:10" ht="18" customHeight="1">
      <c r="A59" s="2">
        <f t="shared" si="3"/>
        <v>55</v>
      </c>
      <c r="B59" s="3" t="s">
        <v>234</v>
      </c>
      <c r="C59" s="3" t="s">
        <v>235</v>
      </c>
      <c r="D59" s="3" t="s">
        <v>236</v>
      </c>
      <c r="E59" s="4" t="s">
        <v>237</v>
      </c>
      <c r="F59" s="5">
        <v>2584500</v>
      </c>
      <c r="G59" s="5">
        <f t="shared" si="0"/>
        <v>2765415</v>
      </c>
      <c r="H59" s="5">
        <f t="shared" si="1"/>
        <v>41481225</v>
      </c>
      <c r="I59" s="24">
        <f t="shared" si="2"/>
        <v>248887.35</v>
      </c>
      <c r="J59" s="6" t="s">
        <v>35</v>
      </c>
    </row>
    <row r="60" spans="1:10" ht="18" customHeight="1">
      <c r="A60" s="2">
        <f t="shared" si="3"/>
        <v>56</v>
      </c>
      <c r="B60" s="3" t="s">
        <v>238</v>
      </c>
      <c r="C60" s="3" t="s">
        <v>239</v>
      </c>
      <c r="D60" s="3" t="s">
        <v>240</v>
      </c>
      <c r="E60" s="4" t="s">
        <v>241</v>
      </c>
      <c r="F60" s="5">
        <v>2584500</v>
      </c>
      <c r="G60" s="5">
        <f t="shared" si="0"/>
        <v>2765415</v>
      </c>
      <c r="H60" s="5">
        <f t="shared" si="1"/>
        <v>41481225</v>
      </c>
      <c r="I60" s="24">
        <f t="shared" si="2"/>
        <v>248887.35</v>
      </c>
      <c r="J60" s="6" t="s">
        <v>35</v>
      </c>
    </row>
    <row r="61" spans="1:10" ht="18" customHeight="1">
      <c r="A61" s="2">
        <f t="shared" si="3"/>
        <v>57</v>
      </c>
      <c r="B61" s="3" t="s">
        <v>242</v>
      </c>
      <c r="C61" s="3" t="s">
        <v>243</v>
      </c>
      <c r="D61" s="3" t="s">
        <v>244</v>
      </c>
      <c r="E61" s="4" t="s">
        <v>245</v>
      </c>
      <c r="F61" s="5">
        <v>3656500</v>
      </c>
      <c r="G61" s="5">
        <f t="shared" si="0"/>
        <v>3912455</v>
      </c>
      <c r="H61" s="5">
        <f t="shared" si="1"/>
        <v>58686825</v>
      </c>
      <c r="I61" s="24">
        <f t="shared" si="2"/>
        <v>352120.95</v>
      </c>
      <c r="J61" s="6" t="s">
        <v>246</v>
      </c>
    </row>
    <row r="62" spans="1:10" ht="18" customHeight="1">
      <c r="A62" s="2">
        <f t="shared" si="3"/>
        <v>58</v>
      </c>
      <c r="B62" s="3" t="s">
        <v>247</v>
      </c>
      <c r="C62" s="3" t="s">
        <v>248</v>
      </c>
      <c r="D62" s="3" t="s">
        <v>249</v>
      </c>
      <c r="E62" s="4" t="s">
        <v>250</v>
      </c>
      <c r="F62" s="5">
        <v>3267000</v>
      </c>
      <c r="G62" s="5">
        <f t="shared" si="0"/>
        <v>3495690</v>
      </c>
      <c r="H62" s="5">
        <f t="shared" si="1"/>
        <v>52435350</v>
      </c>
      <c r="I62" s="24">
        <f t="shared" si="2"/>
        <v>314612.10000000003</v>
      </c>
      <c r="J62" s="6" t="s">
        <v>219</v>
      </c>
    </row>
    <row r="63" spans="1:10" s="17" customFormat="1" ht="18" customHeight="1">
      <c r="A63" s="11">
        <f>1+A62</f>
        <v>59</v>
      </c>
      <c r="B63" s="12" t="s">
        <v>277</v>
      </c>
      <c r="C63" s="12">
        <v>79624724</v>
      </c>
      <c r="D63" s="13"/>
      <c r="E63" s="14">
        <v>0</v>
      </c>
      <c r="F63" s="15">
        <v>15000000</v>
      </c>
      <c r="G63" s="15">
        <v>15000000</v>
      </c>
      <c r="H63" s="5">
        <f t="shared" si="1"/>
        <v>225000000</v>
      </c>
      <c r="I63" s="24">
        <f t="shared" si="2"/>
        <v>1350000</v>
      </c>
      <c r="J63" s="16" t="s">
        <v>259</v>
      </c>
    </row>
    <row r="64" spans="1:10" s="17" customFormat="1" ht="18" customHeight="1">
      <c r="A64" s="11">
        <f t="shared" si="3"/>
        <v>60</v>
      </c>
      <c r="B64" s="12" t="s">
        <v>278</v>
      </c>
      <c r="C64" s="12">
        <v>19337143</v>
      </c>
      <c r="E64" s="18">
        <f>2019-1956</f>
        <v>63</v>
      </c>
      <c r="F64" s="15">
        <v>15000000</v>
      </c>
      <c r="G64" s="15">
        <v>15000000</v>
      </c>
      <c r="H64" s="5">
        <f t="shared" si="1"/>
        <v>225000000</v>
      </c>
      <c r="I64" s="24">
        <f t="shared" si="2"/>
        <v>1350000</v>
      </c>
      <c r="J64" s="16" t="s">
        <v>260</v>
      </c>
    </row>
    <row r="65" spans="1:10" s="17" customFormat="1" ht="18" customHeight="1">
      <c r="A65" s="11">
        <f t="shared" si="3"/>
        <v>61</v>
      </c>
      <c r="B65" s="12" t="s">
        <v>262</v>
      </c>
      <c r="C65" s="12" t="s">
        <v>261</v>
      </c>
      <c r="D65" s="13"/>
      <c r="E65" s="14">
        <f>2019-1973</f>
        <v>46</v>
      </c>
      <c r="F65" s="15">
        <v>15000000</v>
      </c>
      <c r="G65" s="15">
        <v>15000000</v>
      </c>
      <c r="H65" s="5">
        <f t="shared" si="1"/>
        <v>225000000</v>
      </c>
      <c r="I65" s="24">
        <f t="shared" si="2"/>
        <v>1350000</v>
      </c>
      <c r="J65" s="16" t="s">
        <v>263</v>
      </c>
    </row>
    <row r="66" spans="1:10" s="17" customFormat="1" ht="18" customHeight="1">
      <c r="A66" s="11">
        <f t="shared" si="3"/>
        <v>62</v>
      </c>
      <c r="B66" s="12" t="s">
        <v>279</v>
      </c>
      <c r="C66" s="12">
        <v>79643510</v>
      </c>
      <c r="D66" s="13"/>
      <c r="E66" s="14">
        <f>2019-1973</f>
        <v>46</v>
      </c>
      <c r="F66" s="15">
        <v>15000000</v>
      </c>
      <c r="G66" s="15">
        <v>15000000</v>
      </c>
      <c r="H66" s="5">
        <f t="shared" si="1"/>
        <v>225000000</v>
      </c>
      <c r="I66" s="24">
        <f t="shared" si="2"/>
        <v>1350000</v>
      </c>
      <c r="J66" s="16" t="s">
        <v>264</v>
      </c>
    </row>
    <row r="67" spans="1:10" s="17" customFormat="1" ht="18" customHeight="1">
      <c r="A67" s="11">
        <f t="shared" si="3"/>
        <v>63</v>
      </c>
      <c r="B67" s="12" t="s">
        <v>280</v>
      </c>
      <c r="C67" s="12">
        <v>10255191</v>
      </c>
      <c r="D67" s="13"/>
      <c r="E67" s="14">
        <f>2019-1962</f>
        <v>57</v>
      </c>
      <c r="F67" s="15">
        <v>15000000</v>
      </c>
      <c r="G67" s="15">
        <v>15000000</v>
      </c>
      <c r="H67" s="5">
        <f t="shared" si="1"/>
        <v>225000000</v>
      </c>
      <c r="I67" s="24">
        <f t="shared" si="2"/>
        <v>1350000</v>
      </c>
      <c r="J67" s="16" t="s">
        <v>265</v>
      </c>
    </row>
    <row r="68" spans="1:10" s="17" customFormat="1" ht="18" customHeight="1">
      <c r="A68" s="11">
        <f t="shared" si="3"/>
        <v>64</v>
      </c>
      <c r="B68" s="12" t="s">
        <v>267</v>
      </c>
      <c r="C68" s="12" t="s">
        <v>266</v>
      </c>
      <c r="D68" s="13"/>
      <c r="E68" s="14">
        <f>2019-1956</f>
        <v>63</v>
      </c>
      <c r="F68" s="15">
        <v>15000000</v>
      </c>
      <c r="G68" s="15">
        <v>15000000</v>
      </c>
      <c r="H68" s="5">
        <f t="shared" si="1"/>
        <v>225000000</v>
      </c>
      <c r="I68" s="24">
        <f t="shared" si="2"/>
        <v>1350000</v>
      </c>
      <c r="J68" s="16" t="s">
        <v>265</v>
      </c>
    </row>
    <row r="69" spans="1:10" s="17" customFormat="1" ht="18" customHeight="1">
      <c r="A69" s="11">
        <f t="shared" si="3"/>
        <v>65</v>
      </c>
      <c r="B69" s="12" t="s">
        <v>281</v>
      </c>
      <c r="C69" s="12">
        <v>79514685</v>
      </c>
      <c r="D69" s="13"/>
      <c r="E69" s="14">
        <f>2019-1969</f>
        <v>50</v>
      </c>
      <c r="F69" s="15">
        <v>15000000</v>
      </c>
      <c r="G69" s="15">
        <v>15000000</v>
      </c>
      <c r="H69" s="5">
        <f t="shared" si="1"/>
        <v>225000000</v>
      </c>
      <c r="I69" s="24">
        <f t="shared" si="2"/>
        <v>1350000</v>
      </c>
      <c r="J69" s="16" t="s">
        <v>265</v>
      </c>
    </row>
    <row r="70" spans="1:10" s="17" customFormat="1" ht="18" customHeight="1">
      <c r="A70" s="11">
        <f t="shared" si="3"/>
        <v>66</v>
      </c>
      <c r="B70" s="12" t="s">
        <v>269</v>
      </c>
      <c r="C70" s="12" t="s">
        <v>268</v>
      </c>
      <c r="D70" s="13"/>
      <c r="E70" s="14">
        <f>2019-1982</f>
        <v>37</v>
      </c>
      <c r="F70" s="15">
        <v>15000000</v>
      </c>
      <c r="G70" s="15">
        <v>15000000</v>
      </c>
      <c r="H70" s="5">
        <f>+G70*15</f>
        <v>225000000</v>
      </c>
      <c r="I70" s="24">
        <f>+(H70*0.006)</f>
        <v>1350000</v>
      </c>
      <c r="J70" s="16" t="s">
        <v>270</v>
      </c>
    </row>
    <row r="71" spans="1:10" s="17" customFormat="1" ht="18" customHeight="1">
      <c r="A71" s="11">
        <f>1+A70</f>
        <v>67</v>
      </c>
      <c r="B71" s="12" t="s">
        <v>272</v>
      </c>
      <c r="C71" s="12" t="s">
        <v>271</v>
      </c>
      <c r="D71" s="13"/>
      <c r="E71" s="14">
        <f>2019-1967</f>
        <v>52</v>
      </c>
      <c r="F71" s="15">
        <v>15000000</v>
      </c>
      <c r="G71" s="15">
        <v>15000000</v>
      </c>
      <c r="H71" s="5">
        <f>+G71*15</f>
        <v>225000000</v>
      </c>
      <c r="I71" s="24">
        <f>+(H71*0.006)</f>
        <v>1350000</v>
      </c>
      <c r="J71" s="16" t="s">
        <v>270</v>
      </c>
    </row>
    <row r="72" spans="1:10" s="17" customFormat="1" ht="18" customHeight="1" thickBot="1">
      <c r="A72" s="19">
        <f>1+A71</f>
        <v>68</v>
      </c>
      <c r="B72" s="20" t="s">
        <v>274</v>
      </c>
      <c r="C72" s="20" t="s">
        <v>273</v>
      </c>
      <c r="D72" s="21"/>
      <c r="E72" s="22">
        <f>2019-1960</f>
        <v>59</v>
      </c>
      <c r="F72" s="23">
        <v>15000000</v>
      </c>
      <c r="G72" s="23">
        <v>15000000</v>
      </c>
      <c r="H72" s="5">
        <f>+G72*15</f>
        <v>225000000</v>
      </c>
      <c r="I72" s="24">
        <f>+(H72*0.006)</f>
        <v>1350000</v>
      </c>
      <c r="J72" s="16" t="s">
        <v>270</v>
      </c>
    </row>
    <row r="73" spans="1:9" ht="13.5" thickBot="1">
      <c r="A73" s="109" t="s">
        <v>276</v>
      </c>
      <c r="B73" s="110"/>
      <c r="C73" s="110"/>
      <c r="D73" s="110"/>
      <c r="E73" s="110"/>
      <c r="F73" s="9">
        <f>SUM(F5:F72)</f>
        <v>416337466</v>
      </c>
      <c r="G73" s="10">
        <f>SUM(G5:G72)</f>
        <v>434981088.62</v>
      </c>
      <c r="H73" s="10">
        <f>SUM(H5:H72)</f>
        <v>6524716329.3</v>
      </c>
      <c r="I73" s="10">
        <f>SUM(I5:I72)</f>
        <v>39148297.9758</v>
      </c>
    </row>
    <row r="74" ht="12.75">
      <c r="F74" t="e">
        <f>+#REF!/#REF!</f>
        <v>#REF!</v>
      </c>
    </row>
  </sheetData>
  <sheetProtection/>
  <mergeCells count="13">
    <mergeCell ref="G3:G4"/>
    <mergeCell ref="I3:I4"/>
    <mergeCell ref="F3:F4"/>
    <mergeCell ref="A3:A4"/>
    <mergeCell ref="A73:E73"/>
    <mergeCell ref="H3:H4"/>
    <mergeCell ref="A1:J1"/>
    <mergeCell ref="A2:J2"/>
    <mergeCell ref="J3:J4"/>
    <mergeCell ref="B3:B4"/>
    <mergeCell ref="C3:C4"/>
    <mergeCell ref="D3:D4"/>
    <mergeCell ref="E3:E4"/>
  </mergeCells>
  <printOptions/>
  <pageMargins left="0.2755905511811024" right="0.2755905511811024" top="0.2755905511811024" bottom="0.2755905511811024" header="0.5118110236220472" footer="0.5118110236220472"/>
  <pageSetup horizontalDpi="600" verticalDpi="600" orientation="landscape" pageOrder="overThenDown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K1" sqref="K1:M16384"/>
    </sheetView>
  </sheetViews>
  <sheetFormatPr defaultColWidth="11.421875" defaultRowHeight="12.75"/>
  <cols>
    <col min="1" max="1" width="5.00390625" style="1" bestFit="1" customWidth="1"/>
    <col min="2" max="2" width="12.7109375" style="104" bestFit="1" customWidth="1"/>
    <col min="3" max="3" width="45.28125" style="0" customWidth="1"/>
    <col min="4" max="4" width="18.140625" style="0" customWidth="1"/>
    <col min="5" max="5" width="21.57421875" style="0" bestFit="1" customWidth="1"/>
    <col min="6" max="6" width="15.00390625" style="105" bestFit="1" customWidth="1"/>
    <col min="7" max="7" width="13.8515625" style="0" bestFit="1" customWidth="1"/>
    <col min="8" max="8" width="14.57421875" style="106" bestFit="1" customWidth="1"/>
    <col min="9" max="9" width="13.8515625" style="106" bestFit="1" customWidth="1"/>
    <col min="10" max="10" width="15.00390625" style="0" bestFit="1" customWidth="1"/>
  </cols>
  <sheetData>
    <row r="1" spans="1:10" ht="20.25">
      <c r="A1" s="116" t="s">
        <v>285</v>
      </c>
      <c r="B1" s="116"/>
      <c r="C1" s="116"/>
      <c r="D1" s="116"/>
      <c r="E1" s="116"/>
      <c r="F1" s="116"/>
      <c r="G1" s="116"/>
      <c r="H1" s="116"/>
      <c r="I1" s="116"/>
      <c r="J1" s="117"/>
    </row>
    <row r="2" spans="1:10" ht="20.25">
      <c r="A2" s="116" t="s">
        <v>286</v>
      </c>
      <c r="B2" s="116"/>
      <c r="C2" s="116"/>
      <c r="D2" s="116"/>
      <c r="E2" s="116"/>
      <c r="F2" s="116"/>
      <c r="G2" s="116"/>
      <c r="H2" s="116"/>
      <c r="I2" s="116"/>
      <c r="J2" s="117"/>
    </row>
    <row r="3" spans="1:10" ht="21" thickBot="1">
      <c r="A3" s="116" t="s">
        <v>287</v>
      </c>
      <c r="B3" s="116"/>
      <c r="C3" s="116"/>
      <c r="D3" s="116"/>
      <c r="E3" s="116"/>
      <c r="F3" s="116"/>
      <c r="G3" s="116"/>
      <c r="H3" s="116"/>
      <c r="I3" s="116"/>
      <c r="J3" s="117"/>
    </row>
    <row r="4" spans="1:10" ht="32.25" thickBot="1">
      <c r="A4" s="25" t="s">
        <v>288</v>
      </c>
      <c r="B4" s="26" t="s">
        <v>289</v>
      </c>
      <c r="C4" s="27" t="s">
        <v>290</v>
      </c>
      <c r="D4" s="27" t="s">
        <v>291</v>
      </c>
      <c r="E4" s="27" t="s">
        <v>292</v>
      </c>
      <c r="F4" s="28" t="s">
        <v>293</v>
      </c>
      <c r="G4" s="29" t="s">
        <v>294</v>
      </c>
      <c r="H4" s="29" t="s">
        <v>295</v>
      </c>
      <c r="I4" s="30" t="s">
        <v>296</v>
      </c>
      <c r="J4" s="30" t="s">
        <v>297</v>
      </c>
    </row>
    <row r="5" spans="1:10" ht="12.75">
      <c r="A5" s="31">
        <v>1</v>
      </c>
      <c r="B5" s="32">
        <v>39713703</v>
      </c>
      <c r="C5" s="33" t="s">
        <v>298</v>
      </c>
      <c r="D5" s="34">
        <v>23588</v>
      </c>
      <c r="E5" s="33" t="s">
        <v>299</v>
      </c>
      <c r="F5" s="35">
        <v>0</v>
      </c>
      <c r="G5" s="36">
        <v>3120000</v>
      </c>
      <c r="H5" s="37"/>
      <c r="I5" s="38"/>
      <c r="J5" s="39">
        <f>+F5+G5+H5-I5</f>
        <v>3120000</v>
      </c>
    </row>
    <row r="6" spans="1:10" ht="12.75">
      <c r="A6" s="40">
        <f>+A5+1</f>
        <v>2</v>
      </c>
      <c r="B6" s="41">
        <v>17276266</v>
      </c>
      <c r="C6" s="42" t="s">
        <v>300</v>
      </c>
      <c r="D6" s="43">
        <v>21266</v>
      </c>
      <c r="E6" s="44" t="s">
        <v>299</v>
      </c>
      <c r="F6" s="45">
        <v>3000000</v>
      </c>
      <c r="G6" s="46"/>
      <c r="H6" s="47"/>
      <c r="I6" s="46"/>
      <c r="J6" s="48">
        <f aca="true" t="shared" si="0" ref="J6:J69">+F6+G6+H6-I6</f>
        <v>3000000</v>
      </c>
    </row>
    <row r="7" spans="1:10" ht="12.75">
      <c r="A7" s="40">
        <f aca="true" t="shared" si="1" ref="A7:A15">+A6+1</f>
        <v>3</v>
      </c>
      <c r="B7" s="41">
        <v>10555112</v>
      </c>
      <c r="C7" s="42" t="s">
        <v>89</v>
      </c>
      <c r="D7" s="43">
        <v>22101</v>
      </c>
      <c r="E7" s="44" t="s">
        <v>299</v>
      </c>
      <c r="F7" s="45">
        <v>0</v>
      </c>
      <c r="G7" s="46">
        <v>3120000</v>
      </c>
      <c r="H7" s="47"/>
      <c r="I7" s="46"/>
      <c r="J7" s="48">
        <f t="shared" si="0"/>
        <v>3120000</v>
      </c>
    </row>
    <row r="8" spans="1:10" ht="12.75">
      <c r="A8" s="40">
        <f t="shared" si="1"/>
        <v>4</v>
      </c>
      <c r="B8" s="41">
        <v>39660224</v>
      </c>
      <c r="C8" s="42" t="s">
        <v>301</v>
      </c>
      <c r="D8" s="43">
        <v>22379</v>
      </c>
      <c r="E8" s="44" t="s">
        <v>299</v>
      </c>
      <c r="F8" s="45">
        <v>800000</v>
      </c>
      <c r="G8" s="46"/>
      <c r="H8" s="47"/>
      <c r="I8" s="46">
        <v>100000</v>
      </c>
      <c r="J8" s="48">
        <f t="shared" si="0"/>
        <v>700000</v>
      </c>
    </row>
    <row r="9" spans="1:10" ht="12.75">
      <c r="A9" s="40">
        <f t="shared" si="1"/>
        <v>5</v>
      </c>
      <c r="B9" s="41">
        <v>19405288</v>
      </c>
      <c r="C9" s="42" t="s">
        <v>302</v>
      </c>
      <c r="D9" s="43">
        <v>21872</v>
      </c>
      <c r="E9" s="44" t="s">
        <v>299</v>
      </c>
      <c r="F9" s="45">
        <v>0</v>
      </c>
      <c r="G9" s="46">
        <v>3120000</v>
      </c>
      <c r="H9" s="47"/>
      <c r="I9" s="46"/>
      <c r="J9" s="48">
        <f t="shared" si="0"/>
        <v>3120000</v>
      </c>
    </row>
    <row r="10" spans="1:10" ht="12.75">
      <c r="A10" s="40">
        <f t="shared" si="1"/>
        <v>6</v>
      </c>
      <c r="B10" s="41">
        <v>35377718</v>
      </c>
      <c r="C10" s="42" t="s">
        <v>144</v>
      </c>
      <c r="D10" s="43">
        <v>27933</v>
      </c>
      <c r="E10" s="44" t="s">
        <v>299</v>
      </c>
      <c r="F10" s="45">
        <v>0</v>
      </c>
      <c r="G10" s="46">
        <v>3120000</v>
      </c>
      <c r="H10" s="47"/>
      <c r="I10" s="46"/>
      <c r="J10" s="48">
        <f t="shared" si="0"/>
        <v>3120000</v>
      </c>
    </row>
    <row r="11" spans="1:10" ht="12.75">
      <c r="A11" s="40">
        <f t="shared" si="1"/>
        <v>7</v>
      </c>
      <c r="B11" s="41">
        <v>51713353</v>
      </c>
      <c r="C11" s="42" t="s">
        <v>303</v>
      </c>
      <c r="D11" s="43">
        <v>23380</v>
      </c>
      <c r="E11" s="44" t="s">
        <v>299</v>
      </c>
      <c r="F11" s="45">
        <v>2500000</v>
      </c>
      <c r="G11" s="46"/>
      <c r="H11" s="47"/>
      <c r="I11" s="46"/>
      <c r="J11" s="48">
        <f t="shared" si="0"/>
        <v>2500000</v>
      </c>
    </row>
    <row r="12" spans="1:10" ht="12.75">
      <c r="A12" s="40">
        <f t="shared" si="1"/>
        <v>8</v>
      </c>
      <c r="B12" s="41">
        <v>385976</v>
      </c>
      <c r="C12" s="42" t="s">
        <v>160</v>
      </c>
      <c r="D12" s="43">
        <v>22288</v>
      </c>
      <c r="E12" s="44" t="s">
        <v>299</v>
      </c>
      <c r="F12" s="45">
        <v>3000000</v>
      </c>
      <c r="G12" s="46"/>
      <c r="H12" s="47"/>
      <c r="I12" s="46"/>
      <c r="J12" s="48">
        <f t="shared" si="0"/>
        <v>3000000</v>
      </c>
    </row>
    <row r="13" spans="1:10" ht="12.75">
      <c r="A13" s="40">
        <f t="shared" si="1"/>
        <v>9</v>
      </c>
      <c r="B13" s="41">
        <v>19398188</v>
      </c>
      <c r="C13" s="42" t="s">
        <v>304</v>
      </c>
      <c r="D13" s="43">
        <v>22107</v>
      </c>
      <c r="E13" s="44" t="s">
        <v>299</v>
      </c>
      <c r="F13" s="45">
        <v>2716700</v>
      </c>
      <c r="G13" s="45"/>
      <c r="H13" s="47"/>
      <c r="I13" s="46">
        <v>33300</v>
      </c>
      <c r="J13" s="48">
        <f t="shared" si="0"/>
        <v>2683400</v>
      </c>
    </row>
    <row r="14" spans="1:10" ht="12.75">
      <c r="A14" s="40">
        <f t="shared" si="1"/>
        <v>10</v>
      </c>
      <c r="B14" s="49">
        <v>51667949</v>
      </c>
      <c r="C14" s="42" t="s">
        <v>305</v>
      </c>
      <c r="D14" s="43">
        <v>22757</v>
      </c>
      <c r="E14" s="44" t="s">
        <v>299</v>
      </c>
      <c r="F14" s="45">
        <v>3024000</v>
      </c>
      <c r="G14" s="45"/>
      <c r="H14" s="47"/>
      <c r="I14" s="45">
        <v>50000</v>
      </c>
      <c r="J14" s="50">
        <f t="shared" si="0"/>
        <v>2974000</v>
      </c>
    </row>
    <row r="15" spans="1:10" ht="13.5" thickBot="1">
      <c r="A15" s="51">
        <f t="shared" si="1"/>
        <v>11</v>
      </c>
      <c r="B15" s="52">
        <v>2988037</v>
      </c>
      <c r="C15" s="53" t="s">
        <v>306</v>
      </c>
      <c r="D15" s="54">
        <v>22843</v>
      </c>
      <c r="E15" s="55" t="s">
        <v>299</v>
      </c>
      <c r="F15" s="56">
        <v>3120000</v>
      </c>
      <c r="G15" s="56"/>
      <c r="H15" s="57"/>
      <c r="I15" s="56">
        <v>76666</v>
      </c>
      <c r="J15" s="58">
        <f t="shared" si="0"/>
        <v>3043334</v>
      </c>
    </row>
    <row r="16" spans="1:10" ht="13.5" thickBot="1">
      <c r="A16" s="59"/>
      <c r="B16" s="60"/>
      <c r="C16" s="61" t="s">
        <v>307</v>
      </c>
      <c r="D16" s="62"/>
      <c r="E16" s="62"/>
      <c r="F16" s="63">
        <f>SUM(F5:F15)</f>
        <v>18160700</v>
      </c>
      <c r="G16" s="63">
        <f>SUM(G5:G15)</f>
        <v>12480000</v>
      </c>
      <c r="H16" s="63">
        <f>SUM(H5:H15)</f>
        <v>0</v>
      </c>
      <c r="I16" s="64">
        <f>SUM(I5:I15)</f>
        <v>259966</v>
      </c>
      <c r="J16" s="65">
        <f>SUM(J5:J15)</f>
        <v>30380734</v>
      </c>
    </row>
    <row r="17" spans="1:10" ht="12.75">
      <c r="A17" s="66">
        <v>1</v>
      </c>
      <c r="B17" s="67">
        <v>39713703</v>
      </c>
      <c r="C17" s="68" t="s">
        <v>298</v>
      </c>
      <c r="D17" s="69">
        <v>23588</v>
      </c>
      <c r="E17" s="68" t="s">
        <v>308</v>
      </c>
      <c r="F17" s="70">
        <v>0</v>
      </c>
      <c r="G17" s="71">
        <v>7397500</v>
      </c>
      <c r="H17" s="72"/>
      <c r="I17" s="73"/>
      <c r="J17" s="74">
        <f t="shared" si="0"/>
        <v>7397500</v>
      </c>
    </row>
    <row r="18" spans="1:10" ht="12.75">
      <c r="A18" s="75">
        <f>+A17+1</f>
        <v>2</v>
      </c>
      <c r="B18" s="76">
        <v>19276266</v>
      </c>
      <c r="C18" s="44" t="s">
        <v>300</v>
      </c>
      <c r="D18" s="43">
        <v>21266</v>
      </c>
      <c r="E18" s="44" t="s">
        <v>308</v>
      </c>
      <c r="F18" s="45">
        <v>6362820</v>
      </c>
      <c r="G18" s="77"/>
      <c r="H18" s="78">
        <v>47721</v>
      </c>
      <c r="I18" s="79">
        <v>152279</v>
      </c>
      <c r="J18" s="80">
        <f t="shared" si="0"/>
        <v>6258262</v>
      </c>
    </row>
    <row r="19" spans="1:10" ht="12.75">
      <c r="A19" s="75">
        <f aca="true" t="shared" si="2" ref="A19:A31">+A18+1</f>
        <v>3</v>
      </c>
      <c r="B19" s="81">
        <v>10555112</v>
      </c>
      <c r="C19" s="42" t="s">
        <v>89</v>
      </c>
      <c r="D19" s="43">
        <v>22101</v>
      </c>
      <c r="E19" s="44" t="s">
        <v>308</v>
      </c>
      <c r="F19" s="45">
        <v>6809556</v>
      </c>
      <c r="G19" s="82"/>
      <c r="H19" s="45">
        <v>51072</v>
      </c>
      <c r="I19" s="79">
        <v>198928</v>
      </c>
      <c r="J19" s="80">
        <f t="shared" si="0"/>
        <v>6661700</v>
      </c>
    </row>
    <row r="20" spans="1:10" ht="12.75">
      <c r="A20" s="75">
        <f t="shared" si="2"/>
        <v>4</v>
      </c>
      <c r="B20" s="83">
        <v>52465980</v>
      </c>
      <c r="C20" s="84" t="s">
        <v>309</v>
      </c>
      <c r="D20" s="43">
        <v>29102</v>
      </c>
      <c r="E20" s="44" t="s">
        <v>308</v>
      </c>
      <c r="F20" s="45">
        <v>5644672</v>
      </c>
      <c r="G20" s="85"/>
      <c r="H20" s="46">
        <v>42335</v>
      </c>
      <c r="I20" s="46">
        <v>179665</v>
      </c>
      <c r="J20" s="80">
        <f t="shared" si="0"/>
        <v>5507342</v>
      </c>
    </row>
    <row r="21" spans="1:10" ht="12.75">
      <c r="A21" s="75">
        <f t="shared" si="2"/>
        <v>5</v>
      </c>
      <c r="B21" s="81">
        <v>19428472</v>
      </c>
      <c r="C21" s="42" t="s">
        <v>310</v>
      </c>
      <c r="D21" s="43">
        <v>22277</v>
      </c>
      <c r="E21" s="44" t="s">
        <v>308</v>
      </c>
      <c r="F21" s="45">
        <v>1951145</v>
      </c>
      <c r="G21" s="85"/>
      <c r="H21" s="46">
        <v>14634</v>
      </c>
      <c r="I21" s="46">
        <v>65366</v>
      </c>
      <c r="J21" s="80">
        <f t="shared" si="0"/>
        <v>1900413</v>
      </c>
    </row>
    <row r="22" spans="1:10" ht="12.75">
      <c r="A22" s="75">
        <f t="shared" si="2"/>
        <v>6</v>
      </c>
      <c r="B22" s="83">
        <v>19405288</v>
      </c>
      <c r="C22" s="42" t="s">
        <v>311</v>
      </c>
      <c r="D22" s="43">
        <v>21872</v>
      </c>
      <c r="E22" s="44" t="s">
        <v>308</v>
      </c>
      <c r="F22" s="45">
        <v>0</v>
      </c>
      <c r="G22" s="85">
        <v>4000000</v>
      </c>
      <c r="H22" s="46"/>
      <c r="I22" s="46"/>
      <c r="J22" s="80">
        <f t="shared" si="0"/>
        <v>4000000</v>
      </c>
    </row>
    <row r="23" spans="1:10" ht="12.75">
      <c r="A23" s="75">
        <f t="shared" si="2"/>
        <v>7</v>
      </c>
      <c r="B23" s="83">
        <v>51733553</v>
      </c>
      <c r="C23" s="42" t="s">
        <v>131</v>
      </c>
      <c r="D23" s="43">
        <v>22832</v>
      </c>
      <c r="E23" s="44" t="s">
        <v>308</v>
      </c>
      <c r="F23" s="45">
        <v>6000000</v>
      </c>
      <c r="G23" s="85"/>
      <c r="H23" s="47">
        <v>45000</v>
      </c>
      <c r="I23" s="46">
        <v>151000</v>
      </c>
      <c r="J23" s="80">
        <f t="shared" si="0"/>
        <v>5894000</v>
      </c>
    </row>
    <row r="24" spans="1:10" ht="12.75">
      <c r="A24" s="75">
        <f t="shared" si="2"/>
        <v>8</v>
      </c>
      <c r="B24" s="41">
        <v>35377718</v>
      </c>
      <c r="C24" s="42" t="s">
        <v>144</v>
      </c>
      <c r="D24" s="43">
        <v>27933</v>
      </c>
      <c r="E24" s="44" t="s">
        <v>308</v>
      </c>
      <c r="F24" s="45">
        <v>0</v>
      </c>
      <c r="G24" s="77">
        <v>7397500</v>
      </c>
      <c r="H24" s="46"/>
      <c r="I24" s="46"/>
      <c r="J24" s="80">
        <f t="shared" si="0"/>
        <v>7397500</v>
      </c>
    </row>
    <row r="25" spans="1:10" ht="12.75">
      <c r="A25" s="75">
        <f t="shared" si="2"/>
        <v>9</v>
      </c>
      <c r="B25" s="41">
        <v>51713353</v>
      </c>
      <c r="C25" s="42" t="s">
        <v>303</v>
      </c>
      <c r="D25" s="43">
        <v>23380</v>
      </c>
      <c r="E25" s="44" t="s">
        <v>308</v>
      </c>
      <c r="F25" s="45">
        <v>3984000</v>
      </c>
      <c r="G25" s="82"/>
      <c r="H25" s="46">
        <v>29880</v>
      </c>
      <c r="I25" s="46">
        <v>16120</v>
      </c>
      <c r="J25" s="80">
        <f t="shared" si="0"/>
        <v>3997760</v>
      </c>
    </row>
    <row r="26" spans="1:10" ht="12.75">
      <c r="A26" s="75">
        <f t="shared" si="2"/>
        <v>10</v>
      </c>
      <c r="B26" s="41">
        <v>80816985</v>
      </c>
      <c r="C26" s="86" t="s">
        <v>312</v>
      </c>
      <c r="D26" s="43">
        <v>30921</v>
      </c>
      <c r="E26" s="44" t="s">
        <v>308</v>
      </c>
      <c r="F26" s="45">
        <v>225069</v>
      </c>
      <c r="G26" s="82"/>
      <c r="H26" s="46">
        <v>1688</v>
      </c>
      <c r="I26" s="46">
        <v>57312</v>
      </c>
      <c r="J26" s="80">
        <f t="shared" si="0"/>
        <v>169445</v>
      </c>
    </row>
    <row r="27" spans="1:10" ht="12.75">
      <c r="A27" s="75">
        <f t="shared" si="2"/>
        <v>11</v>
      </c>
      <c r="B27" s="41">
        <v>51604860</v>
      </c>
      <c r="C27" s="86" t="s">
        <v>313</v>
      </c>
      <c r="D27" s="43">
        <v>22466</v>
      </c>
      <c r="E27" s="44" t="s">
        <v>308</v>
      </c>
      <c r="F27" s="45">
        <v>2660058</v>
      </c>
      <c r="G27" s="82"/>
      <c r="H27" s="46">
        <v>19950</v>
      </c>
      <c r="I27" s="46">
        <v>60050</v>
      </c>
      <c r="J27" s="80">
        <f t="shared" si="0"/>
        <v>2619958</v>
      </c>
    </row>
    <row r="28" spans="1:10" ht="12.75">
      <c r="A28" s="75">
        <f t="shared" si="2"/>
        <v>12</v>
      </c>
      <c r="B28" s="41">
        <v>79340477</v>
      </c>
      <c r="C28" s="86" t="s">
        <v>314</v>
      </c>
      <c r="D28" s="43">
        <v>23797</v>
      </c>
      <c r="E28" s="44" t="s">
        <v>308</v>
      </c>
      <c r="F28" s="45">
        <v>7102981</v>
      </c>
      <c r="G28" s="87"/>
      <c r="H28" s="45">
        <v>53272</v>
      </c>
      <c r="I28" s="45">
        <v>296728</v>
      </c>
      <c r="J28" s="88">
        <f t="shared" si="0"/>
        <v>6859525</v>
      </c>
    </row>
    <row r="29" spans="1:10" ht="12.75">
      <c r="A29" s="75">
        <f t="shared" si="2"/>
        <v>13</v>
      </c>
      <c r="B29" s="41">
        <v>51667949</v>
      </c>
      <c r="C29" s="86" t="s">
        <v>305</v>
      </c>
      <c r="D29" s="43">
        <v>22757</v>
      </c>
      <c r="E29" s="44" t="s">
        <v>308</v>
      </c>
      <c r="F29" s="45">
        <v>4982100</v>
      </c>
      <c r="G29" s="82"/>
      <c r="H29" s="46">
        <v>37366</v>
      </c>
      <c r="I29" s="46">
        <v>2634</v>
      </c>
      <c r="J29" s="80">
        <f t="shared" si="0"/>
        <v>5016832</v>
      </c>
    </row>
    <row r="30" spans="1:10" ht="12.75">
      <c r="A30" s="75">
        <f t="shared" si="2"/>
        <v>14</v>
      </c>
      <c r="B30" s="41">
        <v>2988037</v>
      </c>
      <c r="C30" s="86" t="s">
        <v>306</v>
      </c>
      <c r="D30" s="43">
        <v>22843</v>
      </c>
      <c r="E30" s="44" t="s">
        <v>308</v>
      </c>
      <c r="F30" s="45">
        <v>0</v>
      </c>
      <c r="G30" s="77">
        <v>7397500</v>
      </c>
      <c r="H30" s="46"/>
      <c r="I30" s="46"/>
      <c r="J30" s="80">
        <f t="shared" si="0"/>
        <v>7397500</v>
      </c>
    </row>
    <row r="31" spans="1:10" ht="13.5" thickBot="1">
      <c r="A31" s="75">
        <f t="shared" si="2"/>
        <v>15</v>
      </c>
      <c r="B31" s="41">
        <v>79452573</v>
      </c>
      <c r="C31" s="86" t="s">
        <v>315</v>
      </c>
      <c r="D31" s="43">
        <v>24719</v>
      </c>
      <c r="E31" s="44" t="s">
        <v>308</v>
      </c>
      <c r="F31" s="45">
        <v>7327425</v>
      </c>
      <c r="G31" s="82"/>
      <c r="H31" s="46">
        <v>82197</v>
      </c>
      <c r="I31" s="46">
        <v>94802</v>
      </c>
      <c r="J31" s="89">
        <f t="shared" si="0"/>
        <v>7314820</v>
      </c>
    </row>
    <row r="32" spans="1:10" ht="13.5" thickBot="1">
      <c r="A32" s="59"/>
      <c r="B32" s="60"/>
      <c r="C32" s="61" t="s">
        <v>316</v>
      </c>
      <c r="D32" s="62"/>
      <c r="E32" s="62"/>
      <c r="F32" s="63">
        <f>SUM(F17:F31)</f>
        <v>53049826</v>
      </c>
      <c r="G32" s="63">
        <f>SUM(G17:G31)</f>
        <v>26192500</v>
      </c>
      <c r="H32" s="63">
        <f>SUM(H17:H31)</f>
        <v>425115</v>
      </c>
      <c r="I32" s="64">
        <f>SUM(I17:I31)</f>
        <v>1274884</v>
      </c>
      <c r="J32" s="65">
        <f>SUM(J17:J31)</f>
        <v>78392557</v>
      </c>
    </row>
    <row r="33" spans="1:10" ht="12.75">
      <c r="A33" s="40">
        <v>1</v>
      </c>
      <c r="B33" s="41">
        <v>20904395</v>
      </c>
      <c r="C33" s="42" t="s">
        <v>317</v>
      </c>
      <c r="D33" s="43">
        <v>24435</v>
      </c>
      <c r="E33" s="42" t="s">
        <v>318</v>
      </c>
      <c r="F33" s="45">
        <v>21718557</v>
      </c>
      <c r="G33" s="46"/>
      <c r="H33" s="46">
        <v>162889</v>
      </c>
      <c r="I33" s="46">
        <v>159511</v>
      </c>
      <c r="J33" s="90">
        <f t="shared" si="0"/>
        <v>21721935</v>
      </c>
    </row>
    <row r="34" spans="1:10" ht="12.75">
      <c r="A34" s="40">
        <f>+A33+1</f>
        <v>2</v>
      </c>
      <c r="B34" s="41">
        <v>39713703</v>
      </c>
      <c r="C34" s="86" t="s">
        <v>298</v>
      </c>
      <c r="D34" s="43">
        <v>23588</v>
      </c>
      <c r="E34" s="86" t="s">
        <v>318</v>
      </c>
      <c r="F34" s="45">
        <v>15559552</v>
      </c>
      <c r="G34" s="46"/>
      <c r="H34" s="46">
        <v>116697</v>
      </c>
      <c r="I34" s="46">
        <v>163303</v>
      </c>
      <c r="J34" s="91">
        <f t="shared" si="0"/>
        <v>15512946</v>
      </c>
    </row>
    <row r="35" spans="1:10" ht="12.75">
      <c r="A35" s="40">
        <f aca="true" t="shared" si="3" ref="A35:A70">+A34+1</f>
        <v>3</v>
      </c>
      <c r="B35" s="41">
        <v>80265426</v>
      </c>
      <c r="C35" s="42" t="s">
        <v>319</v>
      </c>
      <c r="D35" s="43">
        <v>23608</v>
      </c>
      <c r="E35" s="42" t="s">
        <v>318</v>
      </c>
      <c r="F35" s="45">
        <v>12968566</v>
      </c>
      <c r="G35" s="92"/>
      <c r="H35" s="46">
        <v>97264</v>
      </c>
      <c r="I35" s="46">
        <v>154336</v>
      </c>
      <c r="J35" s="91">
        <f t="shared" si="0"/>
        <v>12911494</v>
      </c>
    </row>
    <row r="36" spans="1:10" ht="12.75">
      <c r="A36" s="40">
        <f t="shared" si="3"/>
        <v>4</v>
      </c>
      <c r="B36" s="41">
        <v>178724</v>
      </c>
      <c r="C36" s="42" t="s">
        <v>320</v>
      </c>
      <c r="D36" s="43">
        <v>20723</v>
      </c>
      <c r="E36" s="42" t="s">
        <v>318</v>
      </c>
      <c r="F36" s="45">
        <v>5232566</v>
      </c>
      <c r="G36" s="92"/>
      <c r="H36" s="46">
        <v>39244</v>
      </c>
      <c r="I36" s="46">
        <v>230756</v>
      </c>
      <c r="J36" s="91">
        <f t="shared" si="0"/>
        <v>5041054</v>
      </c>
    </row>
    <row r="37" spans="1:10" ht="12.75">
      <c r="A37" s="40">
        <f t="shared" si="3"/>
        <v>5</v>
      </c>
      <c r="B37" s="41">
        <v>19450618</v>
      </c>
      <c r="C37" s="42" t="s">
        <v>321</v>
      </c>
      <c r="D37" s="43">
        <v>22237</v>
      </c>
      <c r="E37" s="42" t="s">
        <v>318</v>
      </c>
      <c r="F37" s="45">
        <v>18123419</v>
      </c>
      <c r="G37" s="92"/>
      <c r="H37" s="46">
        <v>135926</v>
      </c>
      <c r="I37" s="46">
        <v>161274</v>
      </c>
      <c r="J37" s="91">
        <f t="shared" si="0"/>
        <v>18098071</v>
      </c>
    </row>
    <row r="38" spans="1:10" ht="12.75">
      <c r="A38" s="40">
        <f t="shared" si="3"/>
        <v>6</v>
      </c>
      <c r="B38" s="41">
        <v>39525941</v>
      </c>
      <c r="C38" s="42" t="s">
        <v>322</v>
      </c>
      <c r="D38" s="43">
        <v>22559</v>
      </c>
      <c r="E38" s="42" t="s">
        <v>318</v>
      </c>
      <c r="F38" s="45">
        <v>4925779</v>
      </c>
      <c r="G38" s="45"/>
      <c r="H38" s="46">
        <v>36943</v>
      </c>
      <c r="I38" s="46">
        <v>553057</v>
      </c>
      <c r="J38" s="91">
        <f t="shared" si="0"/>
        <v>4409665</v>
      </c>
    </row>
    <row r="39" spans="1:10" ht="12.75">
      <c r="A39" s="40">
        <f t="shared" si="3"/>
        <v>7</v>
      </c>
      <c r="B39" s="41">
        <v>11378834</v>
      </c>
      <c r="C39" s="42" t="s">
        <v>323</v>
      </c>
      <c r="D39" s="43">
        <v>21348</v>
      </c>
      <c r="E39" s="42" t="s">
        <v>318</v>
      </c>
      <c r="F39" s="45">
        <v>13293438</v>
      </c>
      <c r="G39" s="45"/>
      <c r="H39" s="46">
        <v>99703</v>
      </c>
      <c r="I39" s="46">
        <v>161697</v>
      </c>
      <c r="J39" s="91">
        <f t="shared" si="0"/>
        <v>13231444</v>
      </c>
    </row>
    <row r="40" spans="1:10" ht="12.75">
      <c r="A40" s="40">
        <f t="shared" si="3"/>
        <v>8</v>
      </c>
      <c r="B40" s="41">
        <v>19276266</v>
      </c>
      <c r="C40" s="42" t="s">
        <v>300</v>
      </c>
      <c r="D40" s="43">
        <v>21266</v>
      </c>
      <c r="E40" s="42" t="s">
        <v>318</v>
      </c>
      <c r="F40" s="45">
        <v>5402664</v>
      </c>
      <c r="G40" s="45"/>
      <c r="H40" s="46">
        <v>40520</v>
      </c>
      <c r="I40" s="46">
        <v>60480</v>
      </c>
      <c r="J40" s="91">
        <f t="shared" si="0"/>
        <v>5382704</v>
      </c>
    </row>
    <row r="41" spans="1:10" ht="12.75">
      <c r="A41" s="40">
        <f t="shared" si="3"/>
        <v>9</v>
      </c>
      <c r="B41" s="41">
        <v>79182723</v>
      </c>
      <c r="C41" s="42" t="s">
        <v>68</v>
      </c>
      <c r="D41" s="43">
        <v>25451</v>
      </c>
      <c r="E41" s="42" t="s">
        <v>318</v>
      </c>
      <c r="F41" s="45">
        <v>6517704</v>
      </c>
      <c r="G41" s="45"/>
      <c r="H41" s="46">
        <v>48883</v>
      </c>
      <c r="I41" s="46">
        <v>1103117</v>
      </c>
      <c r="J41" s="91">
        <f t="shared" si="0"/>
        <v>5463470</v>
      </c>
    </row>
    <row r="42" spans="1:10" ht="12.75">
      <c r="A42" s="40">
        <f t="shared" si="3"/>
        <v>10</v>
      </c>
      <c r="B42" s="41">
        <v>79061333</v>
      </c>
      <c r="C42" s="86" t="s">
        <v>324</v>
      </c>
      <c r="D42" s="43">
        <v>22793</v>
      </c>
      <c r="E42" s="86" t="s">
        <v>318</v>
      </c>
      <c r="F42" s="45">
        <v>18548761</v>
      </c>
      <c r="G42" s="45"/>
      <c r="H42" s="46">
        <v>139116</v>
      </c>
      <c r="I42" s="46">
        <v>174484</v>
      </c>
      <c r="J42" s="91">
        <f t="shared" si="0"/>
        <v>18513393</v>
      </c>
    </row>
    <row r="43" spans="1:10" ht="12.75">
      <c r="A43" s="40">
        <f t="shared" si="3"/>
        <v>11</v>
      </c>
      <c r="B43" s="41">
        <v>10555112</v>
      </c>
      <c r="C43" s="42" t="s">
        <v>89</v>
      </c>
      <c r="D43" s="43">
        <v>22101</v>
      </c>
      <c r="E43" s="42" t="s">
        <v>318</v>
      </c>
      <c r="F43" s="45">
        <v>16905176</v>
      </c>
      <c r="G43" s="93"/>
      <c r="H43" s="46">
        <v>126789</v>
      </c>
      <c r="I43" s="46">
        <v>38211</v>
      </c>
      <c r="J43" s="91">
        <f t="shared" si="0"/>
        <v>16993754</v>
      </c>
    </row>
    <row r="44" spans="1:10" ht="12.75">
      <c r="A44" s="40">
        <f t="shared" si="3"/>
        <v>12</v>
      </c>
      <c r="B44" s="41">
        <v>20357600</v>
      </c>
      <c r="C44" s="42" t="s">
        <v>325</v>
      </c>
      <c r="D44" s="43">
        <v>22639</v>
      </c>
      <c r="E44" s="42" t="s">
        <v>318</v>
      </c>
      <c r="F44" s="45">
        <v>4450013</v>
      </c>
      <c r="G44" s="93"/>
      <c r="H44" s="46">
        <v>33375</v>
      </c>
      <c r="I44" s="46">
        <v>253625</v>
      </c>
      <c r="J44" s="91">
        <f t="shared" si="0"/>
        <v>4229763</v>
      </c>
    </row>
    <row r="45" spans="1:10" ht="12.75">
      <c r="A45" s="40">
        <f t="shared" si="3"/>
        <v>13</v>
      </c>
      <c r="B45" s="41">
        <v>52465980</v>
      </c>
      <c r="C45" s="42" t="s">
        <v>309</v>
      </c>
      <c r="D45" s="43">
        <v>29102</v>
      </c>
      <c r="E45" s="42" t="s">
        <v>318</v>
      </c>
      <c r="F45" s="45">
        <v>3424992</v>
      </c>
      <c r="G45" s="94"/>
      <c r="H45" s="46">
        <v>25687</v>
      </c>
      <c r="I45" s="46">
        <v>78313</v>
      </c>
      <c r="J45" s="91">
        <f t="shared" si="0"/>
        <v>3372366</v>
      </c>
    </row>
    <row r="46" spans="1:10" ht="12.75">
      <c r="A46" s="40">
        <f t="shared" si="3"/>
        <v>14</v>
      </c>
      <c r="B46" s="41">
        <v>3095882</v>
      </c>
      <c r="C46" s="42" t="s">
        <v>106</v>
      </c>
      <c r="D46" s="43">
        <v>21083</v>
      </c>
      <c r="E46" s="42" t="s">
        <v>318</v>
      </c>
      <c r="F46" s="45">
        <v>6873555</v>
      </c>
      <c r="G46" s="93"/>
      <c r="H46" s="46">
        <v>51552</v>
      </c>
      <c r="I46" s="46">
        <v>448448</v>
      </c>
      <c r="J46" s="91">
        <f t="shared" si="0"/>
        <v>6476659</v>
      </c>
    </row>
    <row r="47" spans="1:10" ht="12.75">
      <c r="A47" s="40">
        <f t="shared" si="3"/>
        <v>15</v>
      </c>
      <c r="B47" s="41">
        <v>19428472</v>
      </c>
      <c r="C47" s="42" t="s">
        <v>326</v>
      </c>
      <c r="D47" s="43">
        <v>22277</v>
      </c>
      <c r="E47" s="42" t="s">
        <v>318</v>
      </c>
      <c r="F47" s="45">
        <v>26950384</v>
      </c>
      <c r="G47" s="93"/>
      <c r="H47" s="46">
        <v>179628</v>
      </c>
      <c r="I47" s="46">
        <v>193372</v>
      </c>
      <c r="J47" s="91">
        <f t="shared" si="0"/>
        <v>26936640</v>
      </c>
    </row>
    <row r="48" spans="1:10" ht="12.75">
      <c r="A48" s="40">
        <f t="shared" si="3"/>
        <v>16</v>
      </c>
      <c r="B48" s="41">
        <v>79061444</v>
      </c>
      <c r="C48" s="42" t="s">
        <v>123</v>
      </c>
      <c r="D48" s="43">
        <v>21842</v>
      </c>
      <c r="E48" s="42" t="s">
        <v>318</v>
      </c>
      <c r="F48" s="45">
        <v>13179235</v>
      </c>
      <c r="G48" s="95"/>
      <c r="H48" s="46">
        <v>98844</v>
      </c>
      <c r="I48" s="46">
        <v>371156</v>
      </c>
      <c r="J48" s="91">
        <f t="shared" si="0"/>
        <v>12906923</v>
      </c>
    </row>
    <row r="49" spans="1:10" ht="12.75">
      <c r="A49" s="40">
        <f t="shared" si="3"/>
        <v>17</v>
      </c>
      <c r="B49" s="41">
        <v>19405288</v>
      </c>
      <c r="C49" s="42" t="s">
        <v>311</v>
      </c>
      <c r="D49" s="43">
        <v>21872</v>
      </c>
      <c r="E49" s="42" t="s">
        <v>318</v>
      </c>
      <c r="F49" s="45">
        <v>7482233</v>
      </c>
      <c r="G49" s="92"/>
      <c r="H49" s="96">
        <v>56117</v>
      </c>
      <c r="I49" s="46">
        <v>208883</v>
      </c>
      <c r="J49" s="91">
        <f t="shared" si="0"/>
        <v>7329467</v>
      </c>
    </row>
    <row r="50" spans="1:10" ht="12.75">
      <c r="A50" s="40">
        <f t="shared" si="3"/>
        <v>18</v>
      </c>
      <c r="B50" s="41">
        <v>51733553</v>
      </c>
      <c r="C50" s="42" t="s">
        <v>131</v>
      </c>
      <c r="D50" s="43">
        <v>22832</v>
      </c>
      <c r="E50" s="42" t="s">
        <v>318</v>
      </c>
      <c r="F50" s="45">
        <v>11762916</v>
      </c>
      <c r="G50" s="45"/>
      <c r="H50" s="46">
        <v>88222</v>
      </c>
      <c r="I50" s="46">
        <v>341778</v>
      </c>
      <c r="J50" s="91">
        <f t="shared" si="0"/>
        <v>11509360</v>
      </c>
    </row>
    <row r="51" spans="1:10" ht="12.75">
      <c r="A51" s="40">
        <f t="shared" si="3"/>
        <v>19</v>
      </c>
      <c r="B51" s="41">
        <v>178716</v>
      </c>
      <c r="C51" s="84" t="s">
        <v>135</v>
      </c>
      <c r="D51" s="43">
        <v>20910</v>
      </c>
      <c r="E51" s="84" t="s">
        <v>318</v>
      </c>
      <c r="F51" s="45">
        <v>7587280</v>
      </c>
      <c r="G51" s="45"/>
      <c r="H51" s="46">
        <v>56905</v>
      </c>
      <c r="I51" s="46">
        <v>233095</v>
      </c>
      <c r="J51" s="91">
        <f t="shared" si="0"/>
        <v>7411090</v>
      </c>
    </row>
    <row r="52" spans="1:10" ht="12.75">
      <c r="A52" s="40">
        <f t="shared" si="3"/>
        <v>20</v>
      </c>
      <c r="B52" s="41">
        <v>35377718</v>
      </c>
      <c r="C52" s="42" t="s">
        <v>144</v>
      </c>
      <c r="D52" s="43">
        <v>27933</v>
      </c>
      <c r="E52" s="42" t="s">
        <v>318</v>
      </c>
      <c r="F52" s="45">
        <v>20198830</v>
      </c>
      <c r="G52" s="92"/>
      <c r="H52" s="46">
        <v>151491</v>
      </c>
      <c r="I52" s="46">
        <v>150209</v>
      </c>
      <c r="J52" s="91">
        <f t="shared" si="0"/>
        <v>20200112</v>
      </c>
    </row>
    <row r="53" spans="1:10" ht="12.75">
      <c r="A53" s="40">
        <f t="shared" si="3"/>
        <v>21</v>
      </c>
      <c r="B53" s="41">
        <v>19291157</v>
      </c>
      <c r="C53" s="42" t="s">
        <v>327</v>
      </c>
      <c r="D53" s="43">
        <v>20722</v>
      </c>
      <c r="E53" s="42" t="s">
        <v>318</v>
      </c>
      <c r="F53" s="45">
        <v>2093299</v>
      </c>
      <c r="G53" s="92"/>
      <c r="H53" s="46">
        <v>15700</v>
      </c>
      <c r="I53" s="46">
        <v>110300</v>
      </c>
      <c r="J53" s="91">
        <f t="shared" si="0"/>
        <v>1998699</v>
      </c>
    </row>
    <row r="54" spans="1:10" ht="12.75">
      <c r="A54" s="40">
        <f t="shared" si="3"/>
        <v>22</v>
      </c>
      <c r="B54" s="41">
        <v>51713353</v>
      </c>
      <c r="C54" s="42" t="s">
        <v>303</v>
      </c>
      <c r="D54" s="43">
        <v>23380</v>
      </c>
      <c r="E54" s="42" t="s">
        <v>318</v>
      </c>
      <c r="F54" s="45">
        <v>16242465</v>
      </c>
      <c r="G54" s="92"/>
      <c r="H54" s="46">
        <v>121818</v>
      </c>
      <c r="I54" s="46">
        <v>178182</v>
      </c>
      <c r="J54" s="91">
        <f t="shared" si="0"/>
        <v>16186101</v>
      </c>
    </row>
    <row r="55" spans="1:10" ht="12.75">
      <c r="A55" s="40">
        <f t="shared" si="3"/>
        <v>23</v>
      </c>
      <c r="B55" s="41">
        <v>3142892</v>
      </c>
      <c r="C55" s="42" t="s">
        <v>328</v>
      </c>
      <c r="D55" s="43">
        <v>22788</v>
      </c>
      <c r="E55" s="42" t="s">
        <v>318</v>
      </c>
      <c r="F55" s="45">
        <v>13750203</v>
      </c>
      <c r="G55" s="45"/>
      <c r="H55" s="46">
        <v>103127</v>
      </c>
      <c r="I55" s="46">
        <v>275873</v>
      </c>
      <c r="J55" s="91">
        <f t="shared" si="0"/>
        <v>13577457</v>
      </c>
    </row>
    <row r="56" spans="1:10" ht="12.75">
      <c r="A56" s="40">
        <f t="shared" si="3"/>
        <v>24</v>
      </c>
      <c r="B56" s="41">
        <v>385976</v>
      </c>
      <c r="C56" s="42" t="s">
        <v>160</v>
      </c>
      <c r="D56" s="43">
        <v>22288</v>
      </c>
      <c r="E56" s="42" t="s">
        <v>318</v>
      </c>
      <c r="F56" s="45">
        <v>20784310</v>
      </c>
      <c r="G56" s="45"/>
      <c r="H56" s="46">
        <v>155882</v>
      </c>
      <c r="I56" s="46">
        <v>86518</v>
      </c>
      <c r="J56" s="91">
        <f t="shared" si="0"/>
        <v>20853674</v>
      </c>
    </row>
    <row r="57" spans="1:10" ht="12.75">
      <c r="A57" s="40">
        <f t="shared" si="3"/>
        <v>25</v>
      </c>
      <c r="B57" s="41">
        <v>19316601</v>
      </c>
      <c r="C57" s="42" t="s">
        <v>329</v>
      </c>
      <c r="D57" s="43">
        <v>20971</v>
      </c>
      <c r="E57" s="42" t="s">
        <v>318</v>
      </c>
      <c r="F57" s="45">
        <v>5783754</v>
      </c>
      <c r="G57" s="92"/>
      <c r="H57" s="46">
        <v>43378</v>
      </c>
      <c r="I57" s="46">
        <v>456122</v>
      </c>
      <c r="J57" s="91">
        <f t="shared" si="0"/>
        <v>5371010</v>
      </c>
    </row>
    <row r="58" spans="1:10" ht="12.75">
      <c r="A58" s="40">
        <f t="shared" si="3"/>
        <v>26</v>
      </c>
      <c r="B58" s="41">
        <v>19398188</v>
      </c>
      <c r="C58" s="42" t="s">
        <v>172</v>
      </c>
      <c r="D58" s="43">
        <v>22107</v>
      </c>
      <c r="E58" s="42" t="s">
        <v>318</v>
      </c>
      <c r="F58" s="45">
        <v>34440201</v>
      </c>
      <c r="G58" s="45"/>
      <c r="H58" s="46">
        <v>258302</v>
      </c>
      <c r="I58" s="46">
        <v>71698</v>
      </c>
      <c r="J58" s="91">
        <f t="shared" si="0"/>
        <v>34626805</v>
      </c>
    </row>
    <row r="59" spans="1:10" ht="12.75">
      <c r="A59" s="40">
        <f t="shared" si="3"/>
        <v>27</v>
      </c>
      <c r="B59" s="41">
        <v>80816985</v>
      </c>
      <c r="C59" s="86" t="s">
        <v>312</v>
      </c>
      <c r="D59" s="43">
        <v>30921</v>
      </c>
      <c r="E59" s="86" t="s">
        <v>318</v>
      </c>
      <c r="F59" s="45">
        <v>18700275</v>
      </c>
      <c r="G59" s="92"/>
      <c r="H59" s="46">
        <v>140387</v>
      </c>
      <c r="I59" s="46">
        <v>235613</v>
      </c>
      <c r="J59" s="91">
        <f t="shared" si="0"/>
        <v>18605049</v>
      </c>
    </row>
    <row r="60" spans="1:10" ht="12.75">
      <c r="A60" s="40">
        <f t="shared" si="3"/>
        <v>28</v>
      </c>
      <c r="B60" s="41">
        <v>51604860</v>
      </c>
      <c r="C60" s="86" t="s">
        <v>313</v>
      </c>
      <c r="D60" s="43">
        <v>22466</v>
      </c>
      <c r="E60" s="86" t="s">
        <v>318</v>
      </c>
      <c r="F60" s="45">
        <v>279265</v>
      </c>
      <c r="G60" s="95"/>
      <c r="H60" s="46">
        <v>2092</v>
      </c>
      <c r="I60" s="46">
        <v>279265</v>
      </c>
      <c r="J60" s="91">
        <f t="shared" si="0"/>
        <v>2092</v>
      </c>
    </row>
    <row r="61" spans="1:10" ht="12.75">
      <c r="A61" s="40">
        <f t="shared" si="3"/>
        <v>29</v>
      </c>
      <c r="B61" s="41">
        <v>51604860</v>
      </c>
      <c r="C61" s="86" t="s">
        <v>313</v>
      </c>
      <c r="D61" s="43">
        <v>22466</v>
      </c>
      <c r="E61" s="86" t="s">
        <v>318</v>
      </c>
      <c r="F61" s="45">
        <v>0</v>
      </c>
      <c r="G61" s="92">
        <v>3500000</v>
      </c>
      <c r="H61" s="46">
        <v>0</v>
      </c>
      <c r="I61" s="97">
        <v>0</v>
      </c>
      <c r="J61" s="91">
        <f t="shared" si="0"/>
        <v>3500000</v>
      </c>
    </row>
    <row r="62" spans="1:10" ht="12.75">
      <c r="A62" s="40">
        <f t="shared" si="3"/>
        <v>30</v>
      </c>
      <c r="B62" s="41">
        <v>79061596</v>
      </c>
      <c r="C62" s="86" t="s">
        <v>189</v>
      </c>
      <c r="D62" s="43">
        <v>23109</v>
      </c>
      <c r="E62" s="86" t="s">
        <v>318</v>
      </c>
      <c r="F62" s="45">
        <v>9822290</v>
      </c>
      <c r="G62" s="92"/>
      <c r="H62" s="46">
        <v>73667</v>
      </c>
      <c r="I62" s="97">
        <v>290333</v>
      </c>
      <c r="J62" s="91">
        <f t="shared" si="0"/>
        <v>9605624</v>
      </c>
    </row>
    <row r="63" spans="1:10" ht="12.75">
      <c r="A63" s="40">
        <f t="shared" si="3"/>
        <v>31</v>
      </c>
      <c r="B63" s="41">
        <v>55172009</v>
      </c>
      <c r="C63" s="86" t="s">
        <v>193</v>
      </c>
      <c r="D63" s="43">
        <v>25670</v>
      </c>
      <c r="E63" s="86" t="s">
        <v>318</v>
      </c>
      <c r="F63" s="45">
        <v>16843796</v>
      </c>
      <c r="G63" s="45"/>
      <c r="H63" s="46">
        <v>126328</v>
      </c>
      <c r="I63" s="46">
        <v>297972</v>
      </c>
      <c r="J63" s="91">
        <f t="shared" si="0"/>
        <v>16672152</v>
      </c>
    </row>
    <row r="64" spans="1:10" ht="12.75">
      <c r="A64" s="40">
        <f t="shared" si="3"/>
        <v>32</v>
      </c>
      <c r="B64" s="41">
        <v>79340477</v>
      </c>
      <c r="C64" s="42" t="s">
        <v>314</v>
      </c>
      <c r="D64" s="43">
        <v>23797</v>
      </c>
      <c r="E64" s="42" t="s">
        <v>318</v>
      </c>
      <c r="F64" s="45">
        <v>21949480</v>
      </c>
      <c r="G64" s="92"/>
      <c r="H64" s="46">
        <v>164621</v>
      </c>
      <c r="I64" s="46">
        <v>81379</v>
      </c>
      <c r="J64" s="91">
        <f t="shared" si="0"/>
        <v>22032722</v>
      </c>
    </row>
    <row r="65" spans="1:10" ht="12.75">
      <c r="A65" s="40">
        <f t="shared" si="3"/>
        <v>33</v>
      </c>
      <c r="B65" s="41">
        <v>51667949</v>
      </c>
      <c r="C65" s="86" t="s">
        <v>305</v>
      </c>
      <c r="D65" s="43">
        <v>22757</v>
      </c>
      <c r="E65" s="86" t="s">
        <v>318</v>
      </c>
      <c r="F65" s="45">
        <v>4882905</v>
      </c>
      <c r="G65" s="92"/>
      <c r="H65" s="46">
        <v>36622</v>
      </c>
      <c r="I65" s="46">
        <v>163978</v>
      </c>
      <c r="J65" s="91">
        <f t="shared" si="0"/>
        <v>4755549</v>
      </c>
    </row>
    <row r="66" spans="1:10" ht="12.75">
      <c r="A66" s="40">
        <f t="shared" si="3"/>
        <v>34</v>
      </c>
      <c r="B66" s="41">
        <v>7427776</v>
      </c>
      <c r="C66" s="42" t="s">
        <v>330</v>
      </c>
      <c r="D66" s="43">
        <v>16794</v>
      </c>
      <c r="E66" s="42" t="s">
        <v>318</v>
      </c>
      <c r="F66" s="45">
        <v>1921886</v>
      </c>
      <c r="G66" s="92"/>
      <c r="H66" s="46">
        <v>14414</v>
      </c>
      <c r="I66" s="46">
        <v>275586</v>
      </c>
      <c r="J66" s="91">
        <f t="shared" si="0"/>
        <v>1660714</v>
      </c>
    </row>
    <row r="67" spans="1:10" ht="12.75">
      <c r="A67" s="40">
        <f t="shared" si="3"/>
        <v>35</v>
      </c>
      <c r="B67" s="41">
        <v>357724</v>
      </c>
      <c r="C67" s="42" t="s">
        <v>331</v>
      </c>
      <c r="D67" s="43">
        <v>22618</v>
      </c>
      <c r="E67" s="42" t="s">
        <v>318</v>
      </c>
      <c r="F67" s="45">
        <v>12107708</v>
      </c>
      <c r="G67" s="92"/>
      <c r="H67" s="46">
        <v>90808</v>
      </c>
      <c r="I67" s="46">
        <v>152992</v>
      </c>
      <c r="J67" s="91">
        <f t="shared" si="0"/>
        <v>12045524</v>
      </c>
    </row>
    <row r="68" spans="1:10" ht="12.75">
      <c r="A68" s="40">
        <f t="shared" si="3"/>
        <v>36</v>
      </c>
      <c r="B68" s="41">
        <v>2988037</v>
      </c>
      <c r="C68" s="42" t="s">
        <v>306</v>
      </c>
      <c r="D68" s="43">
        <v>22843</v>
      </c>
      <c r="E68" s="42" t="s">
        <v>318</v>
      </c>
      <c r="F68" s="45">
        <v>21941923</v>
      </c>
      <c r="G68" s="98"/>
      <c r="H68" s="46">
        <v>164564</v>
      </c>
      <c r="I68" s="46">
        <v>125436</v>
      </c>
      <c r="J68" s="91">
        <f t="shared" si="0"/>
        <v>21981051</v>
      </c>
    </row>
    <row r="69" spans="1:10" ht="12.75">
      <c r="A69" s="40">
        <f t="shared" si="3"/>
        <v>37</v>
      </c>
      <c r="B69" s="41">
        <v>79452573</v>
      </c>
      <c r="C69" s="42" t="s">
        <v>315</v>
      </c>
      <c r="D69" s="43">
        <v>24719</v>
      </c>
      <c r="E69" s="42" t="s">
        <v>318</v>
      </c>
      <c r="F69" s="45">
        <v>30957430</v>
      </c>
      <c r="G69" s="98"/>
      <c r="H69" s="46">
        <v>347267</v>
      </c>
      <c r="I69" s="46">
        <v>402733</v>
      </c>
      <c r="J69" s="91">
        <f t="shared" si="0"/>
        <v>30901964</v>
      </c>
    </row>
    <row r="70" spans="1:10" ht="13.5" thickBot="1">
      <c r="A70" s="40">
        <f t="shared" si="3"/>
        <v>38</v>
      </c>
      <c r="B70" s="41">
        <v>14236490</v>
      </c>
      <c r="C70" s="86" t="s">
        <v>332</v>
      </c>
      <c r="D70" s="43">
        <v>22406</v>
      </c>
      <c r="E70" s="86" t="s">
        <v>318</v>
      </c>
      <c r="F70" s="45">
        <v>21815000</v>
      </c>
      <c r="G70" s="92"/>
      <c r="H70" s="99">
        <v>163613</v>
      </c>
      <c r="I70" s="46">
        <v>186388</v>
      </c>
      <c r="J70" s="100">
        <f>+F70+G70+H70-I70</f>
        <v>21792225</v>
      </c>
    </row>
    <row r="71" spans="1:10" ht="13.5" thickBot="1">
      <c r="A71" s="59"/>
      <c r="B71" s="60"/>
      <c r="C71" s="61" t="s">
        <v>333</v>
      </c>
      <c r="D71" s="62"/>
      <c r="E71" s="62"/>
      <c r="F71" s="63">
        <f>SUM(F33:F70)</f>
        <v>495421810</v>
      </c>
      <c r="G71" s="63">
        <f>SUM(G33:G70)</f>
        <v>3500000</v>
      </c>
      <c r="H71" s="63">
        <f>SUM(H33:H70)</f>
        <v>3808385</v>
      </c>
      <c r="I71" s="64">
        <f>SUM(I33:I70)</f>
        <v>8909473</v>
      </c>
      <c r="J71" s="65">
        <f>SUM(J33:J70)</f>
        <v>493820722</v>
      </c>
    </row>
    <row r="72" spans="1:10" ht="13.5" thickBot="1">
      <c r="A72" s="118" t="s">
        <v>334</v>
      </c>
      <c r="B72" s="119"/>
      <c r="C72" s="119"/>
      <c r="D72" s="101"/>
      <c r="E72" s="101"/>
      <c r="F72" s="102">
        <f>SUM(F71,F32,F16)</f>
        <v>566632336</v>
      </c>
      <c r="G72" s="102">
        <f>SUM(G71,G32,G16)</f>
        <v>42172500</v>
      </c>
      <c r="H72" s="102">
        <f>SUM(H71,H32,H16)</f>
        <v>4233500</v>
      </c>
      <c r="I72" s="102">
        <f>SUM(I71,I32,I16)</f>
        <v>10444323</v>
      </c>
      <c r="J72" s="103">
        <f>SUM(J71,J32,J16)</f>
        <v>602594013</v>
      </c>
    </row>
    <row r="74" spans="1:3" ht="12.75">
      <c r="A74" s="104" t="s">
        <v>335</v>
      </c>
      <c r="B74" s="120" t="s">
        <v>336</v>
      </c>
      <c r="C74" s="121"/>
    </row>
  </sheetData>
  <sheetProtection/>
  <mergeCells count="5">
    <mergeCell ref="A1:J1"/>
    <mergeCell ref="A2:J2"/>
    <mergeCell ref="A3:J3"/>
    <mergeCell ref="A72:C72"/>
    <mergeCell ref="B74:C7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Yovani Ramirez Cuenca</dc:creator>
  <cp:keywords/>
  <dc:description/>
  <cp:lastModifiedBy>Carlos Javier Benavides</cp:lastModifiedBy>
  <cp:lastPrinted>2020-01-13T14:53:56Z</cp:lastPrinted>
  <dcterms:created xsi:type="dcterms:W3CDTF">2019-06-25T19:08:48Z</dcterms:created>
  <dcterms:modified xsi:type="dcterms:W3CDTF">2020-01-13T14:58:09Z</dcterms:modified>
  <cp:category/>
  <cp:version/>
  <cp:contentType/>
  <cp:contentStatus/>
</cp:coreProperties>
</file>